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05\"/>
    </mc:Choice>
  </mc:AlternateContent>
  <bookViews>
    <workbookView xWindow="0" yWindow="0" windowWidth="21510" windowHeight="8865"/>
  </bookViews>
  <sheets>
    <sheet name="Úvod" sheetId="3" r:id="rId1"/>
    <sheet name="Data" sheetId="1" r:id="rId2"/>
    <sheet name="Podklady" sheetId="2" r:id="rId3"/>
    <sheet name="Data (1)" sheetId="10" r:id="rId4"/>
    <sheet name="Data (2)" sheetId="4" r:id="rId5"/>
    <sheet name="Data (3)" sheetId="5" r:id="rId6"/>
    <sheet name="Data (4)" sheetId="6" r:id="rId7"/>
    <sheet name="KT1" sheetId="9" r:id="rId8"/>
    <sheet name="TIP - Průřezy v KT" sheetId="11" r:id="rId9"/>
  </sheets>
  <definedNames>
    <definedName name="_xlnm._FilterDatabase" localSheetId="6" hidden="1">'Data (4)'!$A$1:$Q$31</definedName>
    <definedName name="Průřez_Datum_měsíc1">#N/A</definedName>
    <definedName name="Průřez_Skupina1">#N/A</definedName>
  </definedNames>
  <calcPr calcId="171027"/>
  <pivotCaches>
    <pivotCache cacheId="0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6" l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2" i="6"/>
  <c r="AI3" i="2" l="1"/>
  <c r="AJ3" i="2"/>
  <c r="AK3" i="2"/>
  <c r="AL3" i="2"/>
  <c r="AM3" i="2"/>
  <c r="AA3" i="2"/>
  <c r="AB3" i="2"/>
  <c r="AC3" i="2"/>
  <c r="AD3" i="2"/>
  <c r="AE3" i="2"/>
  <c r="AF3" i="2"/>
  <c r="AG3" i="2"/>
  <c r="AH3" i="2"/>
  <c r="Q3" i="2"/>
  <c r="R3" i="2"/>
  <c r="S3" i="2"/>
  <c r="T3" i="2"/>
  <c r="U3" i="2"/>
  <c r="V3" i="2"/>
  <c r="W3" i="2"/>
  <c r="X3" i="2"/>
  <c r="Y3" i="2"/>
  <c r="Z3" i="2"/>
  <c r="P3" i="2"/>
  <c r="O31" i="6"/>
  <c r="N31" i="6"/>
  <c r="M31" i="6"/>
  <c r="P31" i="6" s="1"/>
  <c r="H31" i="6"/>
  <c r="E31" i="6"/>
  <c r="J31" i="6" s="1"/>
  <c r="C31" i="6"/>
  <c r="D31" i="6" s="1"/>
  <c r="O30" i="6"/>
  <c r="P30" i="6" s="1"/>
  <c r="N30" i="6"/>
  <c r="M30" i="6"/>
  <c r="H30" i="6"/>
  <c r="E30" i="6"/>
  <c r="J30" i="6" s="1"/>
  <c r="C30" i="6"/>
  <c r="D30" i="6" s="1"/>
  <c r="O29" i="6"/>
  <c r="N29" i="6"/>
  <c r="M29" i="6"/>
  <c r="P29" i="6" s="1"/>
  <c r="H29" i="6"/>
  <c r="E29" i="6"/>
  <c r="J29" i="6" s="1"/>
  <c r="C29" i="6"/>
  <c r="D29" i="6" s="1"/>
  <c r="O28" i="6"/>
  <c r="P28" i="6" s="1"/>
  <c r="N28" i="6"/>
  <c r="M28" i="6"/>
  <c r="H28" i="6"/>
  <c r="E28" i="6"/>
  <c r="J28" i="6" s="1"/>
  <c r="C28" i="6"/>
  <c r="D28" i="6" s="1"/>
  <c r="O27" i="6"/>
  <c r="N27" i="6"/>
  <c r="M27" i="6"/>
  <c r="P27" i="6" s="1"/>
  <c r="H27" i="6"/>
  <c r="E27" i="6"/>
  <c r="J27" i="6" s="1"/>
  <c r="C27" i="6"/>
  <c r="D27" i="6" s="1"/>
  <c r="O26" i="6"/>
  <c r="P26" i="6" s="1"/>
  <c r="N26" i="6"/>
  <c r="M26" i="6"/>
  <c r="H26" i="6"/>
  <c r="E26" i="6"/>
  <c r="J26" i="6" s="1"/>
  <c r="C26" i="6"/>
  <c r="D26" i="6" s="1"/>
  <c r="O25" i="6"/>
  <c r="N25" i="6"/>
  <c r="M25" i="6"/>
  <c r="P25" i="6" s="1"/>
  <c r="H25" i="6"/>
  <c r="E25" i="6"/>
  <c r="J25" i="6" s="1"/>
  <c r="C25" i="6"/>
  <c r="D25" i="6" s="1"/>
  <c r="O24" i="6"/>
  <c r="P24" i="6" s="1"/>
  <c r="N24" i="6"/>
  <c r="M24" i="6"/>
  <c r="H24" i="6"/>
  <c r="E24" i="6"/>
  <c r="J24" i="6" s="1"/>
  <c r="C24" i="6"/>
  <c r="D24" i="6" s="1"/>
  <c r="O23" i="6"/>
  <c r="N23" i="6"/>
  <c r="M23" i="6"/>
  <c r="P23" i="6" s="1"/>
  <c r="H23" i="6"/>
  <c r="E23" i="6"/>
  <c r="J23" i="6" s="1"/>
  <c r="C23" i="6"/>
  <c r="D23" i="6" s="1"/>
  <c r="O22" i="6"/>
  <c r="P22" i="6" s="1"/>
  <c r="N22" i="6"/>
  <c r="M22" i="6"/>
  <c r="H22" i="6"/>
  <c r="E22" i="6"/>
  <c r="J22" i="6" s="1"/>
  <c r="C22" i="6"/>
  <c r="D22" i="6" s="1"/>
  <c r="O21" i="6"/>
  <c r="N21" i="6"/>
  <c r="M21" i="6"/>
  <c r="P21" i="6" s="1"/>
  <c r="H21" i="6"/>
  <c r="E21" i="6"/>
  <c r="J21" i="6" s="1"/>
  <c r="C21" i="6"/>
  <c r="D21" i="6" s="1"/>
  <c r="O20" i="6"/>
  <c r="P20" i="6" s="1"/>
  <c r="N20" i="6"/>
  <c r="M20" i="6"/>
  <c r="H20" i="6"/>
  <c r="E20" i="6"/>
  <c r="J20" i="6" s="1"/>
  <c r="C20" i="6"/>
  <c r="D20" i="6" s="1"/>
  <c r="O19" i="6"/>
  <c r="N19" i="6"/>
  <c r="M19" i="6"/>
  <c r="P19" i="6" s="1"/>
  <c r="H19" i="6"/>
  <c r="E19" i="6"/>
  <c r="J19" i="6" s="1"/>
  <c r="C19" i="6"/>
  <c r="D19" i="6" s="1"/>
  <c r="O18" i="6"/>
  <c r="P18" i="6" s="1"/>
  <c r="N18" i="6"/>
  <c r="M18" i="6"/>
  <c r="H18" i="6"/>
  <c r="E18" i="6"/>
  <c r="J18" i="6" s="1"/>
  <c r="C18" i="6"/>
  <c r="D18" i="6" s="1"/>
  <c r="O17" i="6"/>
  <c r="N17" i="6"/>
  <c r="M17" i="6"/>
  <c r="P17" i="6" s="1"/>
  <c r="H17" i="6"/>
  <c r="E17" i="6"/>
  <c r="J17" i="6" s="1"/>
  <c r="C17" i="6"/>
  <c r="D17" i="6" s="1"/>
  <c r="O16" i="6"/>
  <c r="P16" i="6" s="1"/>
  <c r="N16" i="6"/>
  <c r="M16" i="6"/>
  <c r="H16" i="6"/>
  <c r="E16" i="6"/>
  <c r="J16" i="6" s="1"/>
  <c r="C16" i="6"/>
  <c r="D16" i="6" s="1"/>
  <c r="O15" i="6"/>
  <c r="N15" i="6"/>
  <c r="M15" i="6"/>
  <c r="P15" i="6" s="1"/>
  <c r="H15" i="6"/>
  <c r="E15" i="6"/>
  <c r="J15" i="6" s="1"/>
  <c r="C15" i="6"/>
  <c r="D15" i="6" s="1"/>
  <c r="O14" i="6"/>
  <c r="P14" i="6" s="1"/>
  <c r="N14" i="6"/>
  <c r="M14" i="6"/>
  <c r="H14" i="6"/>
  <c r="E14" i="6"/>
  <c r="J14" i="6" s="1"/>
  <c r="C14" i="6"/>
  <c r="D14" i="6" s="1"/>
  <c r="O13" i="6"/>
  <c r="N13" i="6"/>
  <c r="M13" i="6"/>
  <c r="P13" i="6" s="1"/>
  <c r="H13" i="6"/>
  <c r="E13" i="6"/>
  <c r="C13" i="6"/>
  <c r="D13" i="6" s="1"/>
  <c r="O12" i="6"/>
  <c r="P12" i="6" s="1"/>
  <c r="N12" i="6"/>
  <c r="M12" i="6"/>
  <c r="H12" i="6"/>
  <c r="E12" i="6"/>
  <c r="J12" i="6" s="1"/>
  <c r="L12" i="6" s="1"/>
  <c r="C12" i="6"/>
  <c r="D12" i="6" s="1"/>
  <c r="O11" i="6"/>
  <c r="N11" i="6"/>
  <c r="M11" i="6"/>
  <c r="P11" i="6" s="1"/>
  <c r="H11" i="6"/>
  <c r="E11" i="6"/>
  <c r="C11" i="6"/>
  <c r="D11" i="6" s="1"/>
  <c r="O10" i="6"/>
  <c r="P10" i="6" s="1"/>
  <c r="N10" i="6"/>
  <c r="M10" i="6"/>
  <c r="K10" i="6"/>
  <c r="H10" i="6"/>
  <c r="E10" i="6"/>
  <c r="J10" i="6" s="1"/>
  <c r="L10" i="6" s="1"/>
  <c r="C10" i="6"/>
  <c r="D10" i="6" s="1"/>
  <c r="O9" i="6"/>
  <c r="N9" i="6"/>
  <c r="M9" i="6"/>
  <c r="P9" i="6" s="1"/>
  <c r="H9" i="6"/>
  <c r="E9" i="6"/>
  <c r="C9" i="6"/>
  <c r="D9" i="6" s="1"/>
  <c r="O8" i="6"/>
  <c r="P8" i="6" s="1"/>
  <c r="N8" i="6"/>
  <c r="M8" i="6"/>
  <c r="K8" i="6"/>
  <c r="H8" i="6"/>
  <c r="E8" i="6"/>
  <c r="J8" i="6" s="1"/>
  <c r="L8" i="6" s="1"/>
  <c r="C8" i="6"/>
  <c r="D8" i="6" s="1"/>
  <c r="O7" i="6"/>
  <c r="N7" i="6"/>
  <c r="M7" i="6"/>
  <c r="P7" i="6" s="1"/>
  <c r="H7" i="6"/>
  <c r="E7" i="6"/>
  <c r="C7" i="6"/>
  <c r="D7" i="6" s="1"/>
  <c r="O6" i="6"/>
  <c r="P6" i="6" s="1"/>
  <c r="N6" i="6"/>
  <c r="M6" i="6"/>
  <c r="H6" i="6"/>
  <c r="E6" i="6"/>
  <c r="J6" i="6" s="1"/>
  <c r="L6" i="6" s="1"/>
  <c r="C6" i="6"/>
  <c r="D6" i="6" s="1"/>
  <c r="O5" i="6"/>
  <c r="N5" i="6"/>
  <c r="M5" i="6"/>
  <c r="P5" i="6" s="1"/>
  <c r="H5" i="6"/>
  <c r="E5" i="6"/>
  <c r="C5" i="6"/>
  <c r="D5" i="6" s="1"/>
  <c r="O4" i="6"/>
  <c r="P4" i="6" s="1"/>
  <c r="N4" i="6"/>
  <c r="M4" i="6"/>
  <c r="H4" i="6"/>
  <c r="E4" i="6"/>
  <c r="J4" i="6" s="1"/>
  <c r="L4" i="6" s="1"/>
  <c r="C4" i="6"/>
  <c r="D4" i="6" s="1"/>
  <c r="O3" i="6"/>
  <c r="N3" i="6"/>
  <c r="M3" i="6"/>
  <c r="P3" i="6" s="1"/>
  <c r="H3" i="6"/>
  <c r="E3" i="6"/>
  <c r="C3" i="6"/>
  <c r="D3" i="6" s="1"/>
  <c r="O2" i="6"/>
  <c r="P2" i="6" s="1"/>
  <c r="N2" i="6"/>
  <c r="M2" i="6"/>
  <c r="H2" i="6"/>
  <c r="E2" i="6"/>
  <c r="J2" i="6" s="1"/>
  <c r="L2" i="6" s="1"/>
  <c r="C2" i="6"/>
  <c r="D2" i="6" s="1"/>
  <c r="M3" i="5"/>
  <c r="N3" i="5"/>
  <c r="O3" i="5"/>
  <c r="P3" i="5"/>
  <c r="M4" i="5"/>
  <c r="N4" i="5"/>
  <c r="O4" i="5"/>
  <c r="P4" i="5"/>
  <c r="M5" i="5"/>
  <c r="N5" i="5"/>
  <c r="O5" i="5"/>
  <c r="P5" i="5"/>
  <c r="M6" i="5"/>
  <c r="N6" i="5"/>
  <c r="O6" i="5"/>
  <c r="P6" i="5"/>
  <c r="M7" i="5"/>
  <c r="N7" i="5"/>
  <c r="O7" i="5"/>
  <c r="P7" i="5"/>
  <c r="M8" i="5"/>
  <c r="N8" i="5"/>
  <c r="O8" i="5"/>
  <c r="P8" i="5"/>
  <c r="M9" i="5"/>
  <c r="N9" i="5"/>
  <c r="O9" i="5"/>
  <c r="P9" i="5"/>
  <c r="M10" i="5"/>
  <c r="N10" i="5"/>
  <c r="O10" i="5"/>
  <c r="P10" i="5"/>
  <c r="M11" i="5"/>
  <c r="N11" i="5"/>
  <c r="O11" i="5"/>
  <c r="P11" i="5"/>
  <c r="M12" i="5"/>
  <c r="N12" i="5"/>
  <c r="O12" i="5"/>
  <c r="P12" i="5"/>
  <c r="M13" i="5"/>
  <c r="N13" i="5"/>
  <c r="O13" i="5"/>
  <c r="P13" i="5"/>
  <c r="M14" i="5"/>
  <c r="N14" i="5"/>
  <c r="O14" i="5"/>
  <c r="P14" i="5"/>
  <c r="M15" i="5"/>
  <c r="N15" i="5"/>
  <c r="O15" i="5"/>
  <c r="P15" i="5"/>
  <c r="M16" i="5"/>
  <c r="N16" i="5"/>
  <c r="O16" i="5"/>
  <c r="P16" i="5"/>
  <c r="M17" i="5"/>
  <c r="N17" i="5"/>
  <c r="O17" i="5"/>
  <c r="P17" i="5"/>
  <c r="M18" i="5"/>
  <c r="N18" i="5"/>
  <c r="O18" i="5"/>
  <c r="P18" i="5"/>
  <c r="M19" i="5"/>
  <c r="N19" i="5"/>
  <c r="O19" i="5"/>
  <c r="P19" i="5"/>
  <c r="M20" i="5"/>
  <c r="N20" i="5"/>
  <c r="O20" i="5"/>
  <c r="P20" i="5"/>
  <c r="M21" i="5"/>
  <c r="N21" i="5"/>
  <c r="O21" i="5"/>
  <c r="P21" i="5"/>
  <c r="M22" i="5"/>
  <c r="N22" i="5"/>
  <c r="O22" i="5"/>
  <c r="P22" i="5"/>
  <c r="M23" i="5"/>
  <c r="N23" i="5"/>
  <c r="O23" i="5"/>
  <c r="P23" i="5"/>
  <c r="M24" i="5"/>
  <c r="N24" i="5"/>
  <c r="O24" i="5"/>
  <c r="P24" i="5"/>
  <c r="M25" i="5"/>
  <c r="N25" i="5"/>
  <c r="O25" i="5"/>
  <c r="P25" i="5"/>
  <c r="M26" i="5"/>
  <c r="N26" i="5"/>
  <c r="O26" i="5"/>
  <c r="P26" i="5"/>
  <c r="M27" i="5"/>
  <c r="N27" i="5"/>
  <c r="O27" i="5"/>
  <c r="P27" i="5"/>
  <c r="M28" i="5"/>
  <c r="N28" i="5"/>
  <c r="O28" i="5"/>
  <c r="P28" i="5"/>
  <c r="M29" i="5"/>
  <c r="N29" i="5"/>
  <c r="O29" i="5"/>
  <c r="P29" i="5"/>
  <c r="M30" i="5"/>
  <c r="N30" i="5"/>
  <c r="O30" i="5"/>
  <c r="P30" i="5"/>
  <c r="M31" i="5"/>
  <c r="N31" i="5"/>
  <c r="O31" i="5"/>
  <c r="P31" i="5"/>
  <c r="P2" i="5"/>
  <c r="O2" i="5"/>
  <c r="N2" i="5"/>
  <c r="M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M3" i="4"/>
  <c r="N3" i="4"/>
  <c r="O3" i="4"/>
  <c r="M4" i="4"/>
  <c r="N4" i="4"/>
  <c r="O4" i="4"/>
  <c r="M5" i="4"/>
  <c r="N5" i="4"/>
  <c r="O5" i="4"/>
  <c r="M6" i="4"/>
  <c r="N6" i="4"/>
  <c r="O6" i="4"/>
  <c r="M7" i="4"/>
  <c r="N7" i="4"/>
  <c r="O7" i="4"/>
  <c r="M8" i="4"/>
  <c r="N8" i="4"/>
  <c r="O8" i="4"/>
  <c r="M9" i="4"/>
  <c r="N9" i="4"/>
  <c r="O9" i="4"/>
  <c r="M10" i="4"/>
  <c r="N10" i="4"/>
  <c r="O10" i="4"/>
  <c r="M11" i="4"/>
  <c r="N11" i="4"/>
  <c r="O11" i="4"/>
  <c r="M12" i="4"/>
  <c r="N12" i="4"/>
  <c r="O12" i="4"/>
  <c r="M13" i="4"/>
  <c r="N13" i="4"/>
  <c r="O13" i="4"/>
  <c r="M14" i="4"/>
  <c r="N14" i="4"/>
  <c r="O14" i="4"/>
  <c r="M15" i="4"/>
  <c r="N15" i="4"/>
  <c r="O15" i="4"/>
  <c r="M16" i="4"/>
  <c r="N16" i="4"/>
  <c r="O16" i="4"/>
  <c r="M17" i="4"/>
  <c r="N17" i="4"/>
  <c r="O17" i="4"/>
  <c r="M18" i="4"/>
  <c r="N18" i="4"/>
  <c r="O18" i="4"/>
  <c r="M19" i="4"/>
  <c r="N19" i="4"/>
  <c r="O19" i="4"/>
  <c r="M20" i="4"/>
  <c r="N20" i="4"/>
  <c r="O20" i="4"/>
  <c r="M21" i="4"/>
  <c r="N21" i="4"/>
  <c r="O21" i="4"/>
  <c r="M22" i="4"/>
  <c r="N22" i="4"/>
  <c r="O22" i="4"/>
  <c r="M23" i="4"/>
  <c r="N23" i="4"/>
  <c r="O23" i="4"/>
  <c r="M24" i="4"/>
  <c r="N24" i="4"/>
  <c r="O24" i="4"/>
  <c r="M25" i="4"/>
  <c r="N25" i="4"/>
  <c r="O25" i="4"/>
  <c r="M26" i="4"/>
  <c r="N26" i="4"/>
  <c r="O26" i="4"/>
  <c r="M27" i="4"/>
  <c r="N27" i="4"/>
  <c r="O27" i="4"/>
  <c r="M28" i="4"/>
  <c r="N28" i="4"/>
  <c r="O28" i="4"/>
  <c r="M29" i="4"/>
  <c r="N29" i="4"/>
  <c r="O29" i="4"/>
  <c r="M30" i="4"/>
  <c r="N30" i="4"/>
  <c r="O30" i="4"/>
  <c r="M31" i="4"/>
  <c r="N31" i="4"/>
  <c r="O31" i="4"/>
  <c r="O2" i="4"/>
  <c r="N2" i="4"/>
  <c r="M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2" i="4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2" i="5"/>
  <c r="H31" i="5"/>
  <c r="E31" i="5"/>
  <c r="F31" i="5" s="1"/>
  <c r="C31" i="5"/>
  <c r="H30" i="5"/>
  <c r="E30" i="5"/>
  <c r="F30" i="5" s="1"/>
  <c r="C30" i="5"/>
  <c r="H29" i="5"/>
  <c r="E29" i="5"/>
  <c r="F29" i="5" s="1"/>
  <c r="C29" i="5"/>
  <c r="H28" i="5"/>
  <c r="E28" i="5"/>
  <c r="F28" i="5" s="1"/>
  <c r="C28" i="5"/>
  <c r="H27" i="5"/>
  <c r="E27" i="5"/>
  <c r="F27" i="5" s="1"/>
  <c r="C27" i="5"/>
  <c r="H26" i="5"/>
  <c r="E26" i="5"/>
  <c r="F26" i="5" s="1"/>
  <c r="C26" i="5"/>
  <c r="H25" i="5"/>
  <c r="E25" i="5"/>
  <c r="F25" i="5" s="1"/>
  <c r="C25" i="5"/>
  <c r="H24" i="5"/>
  <c r="E24" i="5"/>
  <c r="F24" i="5" s="1"/>
  <c r="C24" i="5"/>
  <c r="H23" i="5"/>
  <c r="E23" i="5"/>
  <c r="F23" i="5" s="1"/>
  <c r="C23" i="5"/>
  <c r="H22" i="5"/>
  <c r="E22" i="5"/>
  <c r="F22" i="5" s="1"/>
  <c r="C22" i="5"/>
  <c r="H21" i="5"/>
  <c r="E21" i="5"/>
  <c r="F21" i="5" s="1"/>
  <c r="C21" i="5"/>
  <c r="H20" i="5"/>
  <c r="E20" i="5"/>
  <c r="F20" i="5" s="1"/>
  <c r="C20" i="5"/>
  <c r="H19" i="5"/>
  <c r="E19" i="5"/>
  <c r="F19" i="5" s="1"/>
  <c r="C19" i="5"/>
  <c r="H18" i="5"/>
  <c r="E18" i="5"/>
  <c r="F18" i="5" s="1"/>
  <c r="C18" i="5"/>
  <c r="H17" i="5"/>
  <c r="E17" i="5"/>
  <c r="F17" i="5" s="1"/>
  <c r="C17" i="5"/>
  <c r="H16" i="5"/>
  <c r="E16" i="5"/>
  <c r="F16" i="5" s="1"/>
  <c r="C16" i="5"/>
  <c r="H15" i="5"/>
  <c r="E15" i="5"/>
  <c r="F15" i="5" s="1"/>
  <c r="C15" i="5"/>
  <c r="H14" i="5"/>
  <c r="E14" i="5"/>
  <c r="F14" i="5" s="1"/>
  <c r="C14" i="5"/>
  <c r="H13" i="5"/>
  <c r="E13" i="5"/>
  <c r="F13" i="5" s="1"/>
  <c r="C13" i="5"/>
  <c r="H12" i="5"/>
  <c r="E12" i="5"/>
  <c r="F12" i="5" s="1"/>
  <c r="C12" i="5"/>
  <c r="H11" i="5"/>
  <c r="E11" i="5"/>
  <c r="F11" i="5" s="1"/>
  <c r="C11" i="5"/>
  <c r="H10" i="5"/>
  <c r="E10" i="5"/>
  <c r="F10" i="5" s="1"/>
  <c r="C10" i="5"/>
  <c r="H9" i="5"/>
  <c r="E9" i="5"/>
  <c r="F9" i="5" s="1"/>
  <c r="C9" i="5"/>
  <c r="H8" i="5"/>
  <c r="E8" i="5"/>
  <c r="F8" i="5" s="1"/>
  <c r="C8" i="5"/>
  <c r="H7" i="5"/>
  <c r="E7" i="5"/>
  <c r="F7" i="5" s="1"/>
  <c r="C7" i="5"/>
  <c r="H6" i="5"/>
  <c r="E6" i="5"/>
  <c r="F6" i="5" s="1"/>
  <c r="C6" i="5"/>
  <c r="H5" i="5"/>
  <c r="E5" i="5"/>
  <c r="F5" i="5" s="1"/>
  <c r="C5" i="5"/>
  <c r="H4" i="5"/>
  <c r="E4" i="5"/>
  <c r="F4" i="5" s="1"/>
  <c r="C4" i="5"/>
  <c r="H3" i="5"/>
  <c r="E3" i="5"/>
  <c r="F3" i="5" s="1"/>
  <c r="C3" i="5"/>
  <c r="H2" i="5"/>
  <c r="E2" i="5"/>
  <c r="F2" i="5" s="1"/>
  <c r="G2" i="5" s="1"/>
  <c r="C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E3" i="4"/>
  <c r="F3" i="4" s="1"/>
  <c r="E4" i="4"/>
  <c r="E5" i="4"/>
  <c r="E6" i="4"/>
  <c r="E7" i="4"/>
  <c r="F7" i="4" s="1"/>
  <c r="E8" i="4"/>
  <c r="E9" i="4"/>
  <c r="E10" i="4"/>
  <c r="E11" i="4"/>
  <c r="F11" i="4" s="1"/>
  <c r="E12" i="4"/>
  <c r="E13" i="4"/>
  <c r="E14" i="4"/>
  <c r="E15" i="4"/>
  <c r="F15" i="4" s="1"/>
  <c r="E16" i="4"/>
  <c r="E17" i="4"/>
  <c r="E18" i="4"/>
  <c r="E19" i="4"/>
  <c r="F19" i="4" s="1"/>
  <c r="E20" i="4"/>
  <c r="E21" i="4"/>
  <c r="E22" i="4"/>
  <c r="E23" i="4"/>
  <c r="F23" i="4" s="1"/>
  <c r="E24" i="4"/>
  <c r="E25" i="4"/>
  <c r="E26" i="4"/>
  <c r="E27" i="4"/>
  <c r="F27" i="4" s="1"/>
  <c r="E28" i="4"/>
  <c r="E29" i="4"/>
  <c r="E30" i="4"/>
  <c r="E31" i="4"/>
  <c r="F31" i="4" s="1"/>
  <c r="E2" i="4"/>
  <c r="H2" i="4"/>
  <c r="C2" i="4"/>
  <c r="J2" i="5" l="1"/>
  <c r="K2" i="6"/>
  <c r="K22" i="6"/>
  <c r="L22" i="6"/>
  <c r="L27" i="6"/>
  <c r="K27" i="6"/>
  <c r="K30" i="6"/>
  <c r="L30" i="6"/>
  <c r="F3" i="6"/>
  <c r="G3" i="6" s="1"/>
  <c r="J3" i="6"/>
  <c r="J11" i="6"/>
  <c r="F11" i="6"/>
  <c r="G11" i="6" s="1"/>
  <c r="K16" i="6"/>
  <c r="L16" i="6"/>
  <c r="L21" i="6"/>
  <c r="K21" i="6"/>
  <c r="K24" i="6"/>
  <c r="L24" i="6"/>
  <c r="L29" i="6"/>
  <c r="K29" i="6"/>
  <c r="J13" i="6"/>
  <c r="F13" i="6"/>
  <c r="G13" i="6" s="1"/>
  <c r="L19" i="6"/>
  <c r="K19" i="6"/>
  <c r="K6" i="6"/>
  <c r="J9" i="6"/>
  <c r="F9" i="6"/>
  <c r="G9" i="6" s="1"/>
  <c r="L15" i="6"/>
  <c r="K15" i="6"/>
  <c r="L18" i="6"/>
  <c r="K18" i="6"/>
  <c r="L23" i="6"/>
  <c r="K23" i="6"/>
  <c r="K26" i="6"/>
  <c r="L26" i="6"/>
  <c r="L31" i="6"/>
  <c r="K31" i="6"/>
  <c r="J5" i="6"/>
  <c r="F5" i="6"/>
  <c r="G5" i="6" s="1"/>
  <c r="K4" i="6"/>
  <c r="J7" i="6"/>
  <c r="F7" i="6"/>
  <c r="G7" i="6" s="1"/>
  <c r="K12" i="6"/>
  <c r="K14" i="6"/>
  <c r="L14" i="6"/>
  <c r="L17" i="6"/>
  <c r="K17" i="6"/>
  <c r="L20" i="6"/>
  <c r="K20" i="6"/>
  <c r="L25" i="6"/>
  <c r="K25" i="6"/>
  <c r="L28" i="6"/>
  <c r="K28" i="6"/>
  <c r="F15" i="6"/>
  <c r="G15" i="6" s="1"/>
  <c r="F17" i="6"/>
  <c r="G17" i="6" s="1"/>
  <c r="F19" i="6"/>
  <c r="G19" i="6" s="1"/>
  <c r="F21" i="6"/>
  <c r="G21" i="6" s="1"/>
  <c r="F23" i="6"/>
  <c r="G23" i="6" s="1"/>
  <c r="F25" i="6"/>
  <c r="G25" i="6" s="1"/>
  <c r="F27" i="6"/>
  <c r="G27" i="6" s="1"/>
  <c r="F29" i="6"/>
  <c r="G29" i="6" s="1"/>
  <c r="F31" i="6"/>
  <c r="G31" i="6" s="1"/>
  <c r="F2" i="6"/>
  <c r="G2" i="6" s="1"/>
  <c r="F4" i="6"/>
  <c r="G4" i="6" s="1"/>
  <c r="F6" i="6"/>
  <c r="G6" i="6" s="1"/>
  <c r="F8" i="6"/>
  <c r="G8" i="6" s="1"/>
  <c r="F10" i="6"/>
  <c r="G10" i="6" s="1"/>
  <c r="F12" i="6"/>
  <c r="G12" i="6" s="1"/>
  <c r="F14" i="6"/>
  <c r="G14" i="6" s="1"/>
  <c r="F16" i="6"/>
  <c r="G16" i="6" s="1"/>
  <c r="F18" i="6"/>
  <c r="G18" i="6" s="1"/>
  <c r="F20" i="6"/>
  <c r="G20" i="6" s="1"/>
  <c r="F22" i="6"/>
  <c r="G22" i="6" s="1"/>
  <c r="F24" i="6"/>
  <c r="G24" i="6" s="1"/>
  <c r="F26" i="6"/>
  <c r="G26" i="6" s="1"/>
  <c r="F28" i="6"/>
  <c r="G28" i="6" s="1"/>
  <c r="F30" i="6"/>
  <c r="G30" i="6" s="1"/>
  <c r="F30" i="4"/>
  <c r="F26" i="4"/>
  <c r="F10" i="4"/>
  <c r="F14" i="4"/>
  <c r="F22" i="4"/>
  <c r="F6" i="4"/>
  <c r="F18" i="4"/>
  <c r="F29" i="4"/>
  <c r="F25" i="4"/>
  <c r="F21" i="4"/>
  <c r="F17" i="4"/>
  <c r="F13" i="4"/>
  <c r="F9" i="4"/>
  <c r="F5" i="4"/>
  <c r="F28" i="4"/>
  <c r="F24" i="4"/>
  <c r="F20" i="4"/>
  <c r="F16" i="4"/>
  <c r="F12" i="4"/>
  <c r="F8" i="4"/>
  <c r="F4" i="4"/>
  <c r="F2" i="4"/>
  <c r="E14" i="2"/>
  <c r="E12" i="2"/>
  <c r="E11" i="2"/>
  <c r="E10" i="2"/>
  <c r="E9" i="2"/>
  <c r="R4" i="6" l="1"/>
  <c r="S4" i="6"/>
  <c r="S11" i="6"/>
  <c r="R11" i="6"/>
  <c r="R26" i="6"/>
  <c r="S26" i="6"/>
  <c r="S18" i="6"/>
  <c r="R18" i="6"/>
  <c r="R10" i="6"/>
  <c r="S10" i="6"/>
  <c r="R2" i="6"/>
  <c r="S2" i="6"/>
  <c r="R25" i="6"/>
  <c r="S25" i="6"/>
  <c r="R17" i="6"/>
  <c r="S17" i="6"/>
  <c r="R5" i="6"/>
  <c r="S5" i="6"/>
  <c r="R9" i="6"/>
  <c r="S9" i="6"/>
  <c r="S20" i="6"/>
  <c r="R20" i="6"/>
  <c r="S27" i="6"/>
  <c r="R27" i="6"/>
  <c r="R16" i="6"/>
  <c r="S16" i="6"/>
  <c r="S31" i="6"/>
  <c r="R31" i="6"/>
  <c r="S23" i="6"/>
  <c r="R23" i="6"/>
  <c r="S15" i="6"/>
  <c r="R15" i="6"/>
  <c r="S7" i="6"/>
  <c r="R7" i="6"/>
  <c r="R13" i="6"/>
  <c r="S13" i="6"/>
  <c r="S28" i="6"/>
  <c r="R28" i="6"/>
  <c r="S12" i="6"/>
  <c r="R12" i="6"/>
  <c r="S19" i="6"/>
  <c r="R19" i="6"/>
  <c r="S24" i="6"/>
  <c r="R24" i="6"/>
  <c r="S8" i="6"/>
  <c r="R8" i="6"/>
  <c r="R30" i="6"/>
  <c r="S30" i="6"/>
  <c r="R22" i="6"/>
  <c r="S22" i="6"/>
  <c r="R14" i="6"/>
  <c r="S14" i="6"/>
  <c r="S6" i="6"/>
  <c r="R6" i="6"/>
  <c r="R29" i="6"/>
  <c r="S29" i="6"/>
  <c r="R21" i="6"/>
  <c r="S21" i="6"/>
  <c r="S3" i="6"/>
  <c r="R3" i="6"/>
  <c r="I20" i="6"/>
  <c r="I26" i="6"/>
  <c r="I24" i="6"/>
  <c r="I30" i="6"/>
  <c r="I28" i="6"/>
  <c r="I18" i="6"/>
  <c r="I16" i="6"/>
  <c r="I22" i="6"/>
  <c r="I29" i="6"/>
  <c r="I21" i="6"/>
  <c r="I13" i="6"/>
  <c r="I3" i="5"/>
  <c r="I7" i="5"/>
  <c r="I11" i="5"/>
  <c r="I15" i="5"/>
  <c r="I19" i="5"/>
  <c r="I23" i="5"/>
  <c r="I27" i="5"/>
  <c r="I31" i="5"/>
  <c r="I27" i="6"/>
  <c r="I19" i="6"/>
  <c r="I11" i="6"/>
  <c r="I7" i="6"/>
  <c r="I4" i="5"/>
  <c r="I8" i="5"/>
  <c r="I12" i="5"/>
  <c r="I16" i="5"/>
  <c r="I20" i="5"/>
  <c r="I24" i="5"/>
  <c r="I28" i="5"/>
  <c r="I25" i="6"/>
  <c r="I17" i="6"/>
  <c r="I5" i="6"/>
  <c r="I5" i="5"/>
  <c r="I9" i="5"/>
  <c r="I13" i="5"/>
  <c r="I17" i="5"/>
  <c r="I21" i="5"/>
  <c r="I25" i="5"/>
  <c r="I29" i="5"/>
  <c r="I31" i="6"/>
  <c r="I23" i="6"/>
  <c r="I15" i="6"/>
  <c r="I9" i="6"/>
  <c r="I3" i="6"/>
  <c r="I6" i="5"/>
  <c r="I10" i="5"/>
  <c r="I14" i="5"/>
  <c r="I18" i="5"/>
  <c r="I22" i="5"/>
  <c r="I26" i="5"/>
  <c r="I30" i="5"/>
  <c r="I6" i="6"/>
  <c r="I10" i="6"/>
  <c r="I14" i="6"/>
  <c r="I12" i="6"/>
  <c r="I2" i="5"/>
  <c r="I4" i="6"/>
  <c r="I2" i="6"/>
  <c r="I8" i="6"/>
  <c r="K2" i="5"/>
  <c r="L2" i="5"/>
  <c r="L5" i="6"/>
  <c r="K5" i="6"/>
  <c r="L9" i="6"/>
  <c r="K9" i="6"/>
  <c r="L3" i="6"/>
  <c r="K3" i="6"/>
  <c r="L7" i="6"/>
  <c r="K7" i="6"/>
  <c r="L13" i="6"/>
  <c r="K13" i="6"/>
  <c r="L11" i="6"/>
  <c r="K11" i="6"/>
</calcChain>
</file>

<file path=xl/sharedStrings.xml><?xml version="1.0" encoding="utf-8"?>
<sst xmlns="http://schemas.openxmlformats.org/spreadsheetml/2006/main" count="384" uniqueCount="161">
  <si>
    <t>Prodejce</t>
  </si>
  <si>
    <t xml:space="preserve">Produkt </t>
  </si>
  <si>
    <t>Datum</t>
  </si>
  <si>
    <t>Ks</t>
  </si>
  <si>
    <t>Cena</t>
  </si>
  <si>
    <t>Hokej</t>
  </si>
  <si>
    <t>Helma</t>
  </si>
  <si>
    <t>Golf</t>
  </si>
  <si>
    <t>Hůl</t>
  </si>
  <si>
    <t>Míček</t>
  </si>
  <si>
    <t>Bond James</t>
  </si>
  <si>
    <t>Chránče</t>
  </si>
  <si>
    <t>Wolker Johny</t>
  </si>
  <si>
    <t>Boty</t>
  </si>
  <si>
    <t>PinkPong</t>
  </si>
  <si>
    <t>Lopta</t>
  </si>
  <si>
    <t>Bathman</t>
  </si>
  <si>
    <t>Pálka</t>
  </si>
  <si>
    <t>Spiderman</t>
  </si>
  <si>
    <t>Fotbal</t>
  </si>
  <si>
    <t>Kopačky</t>
  </si>
  <si>
    <t>Horolezectví</t>
  </si>
  <si>
    <t>Karabina</t>
  </si>
  <si>
    <t>Sedák</t>
  </si>
  <si>
    <t>Osma</t>
  </si>
  <si>
    <t>Brusle</t>
  </si>
  <si>
    <t>Trenér</t>
  </si>
  <si>
    <t>Kopačák</t>
  </si>
  <si>
    <t>Puk</t>
  </si>
  <si>
    <t>Lano</t>
  </si>
  <si>
    <t>Síť</t>
  </si>
  <si>
    <t>Kuželky</t>
  </si>
  <si>
    <t>Kuželka</t>
  </si>
  <si>
    <t>Brno</t>
  </si>
  <si>
    <t>Leštidlo</t>
  </si>
  <si>
    <t>Bagl</t>
  </si>
  <si>
    <t>Dres</t>
  </si>
  <si>
    <t>ID</t>
  </si>
  <si>
    <t>Praha</t>
  </si>
  <si>
    <t>Opava</t>
  </si>
  <si>
    <t>OP</t>
  </si>
  <si>
    <t>PR</t>
  </si>
  <si>
    <t>BR</t>
  </si>
  <si>
    <t>OV</t>
  </si>
  <si>
    <t>OL</t>
  </si>
  <si>
    <t>PL</t>
  </si>
  <si>
    <t>ZL</t>
  </si>
  <si>
    <t>UH</t>
  </si>
  <si>
    <t>S</t>
  </si>
  <si>
    <t>KÓD</t>
  </si>
  <si>
    <t>Fa</t>
  </si>
  <si>
    <t>Su</t>
  </si>
  <si>
    <t>Ra</t>
  </si>
  <si>
    <t>Bo</t>
  </si>
  <si>
    <t>Wo</t>
  </si>
  <si>
    <t>Al</t>
  </si>
  <si>
    <t>Ba</t>
  </si>
  <si>
    <t>Sp</t>
  </si>
  <si>
    <t>Id</t>
  </si>
  <si>
    <t>Ostrava</t>
  </si>
  <si>
    <t>Olomouc</t>
  </si>
  <si>
    <t>Plzeň</t>
  </si>
  <si>
    <t>Zlín</t>
  </si>
  <si>
    <t>Uherské Hradiště</t>
  </si>
  <si>
    <t>ID_PR-H-20130201_1_Fa111</t>
  </si>
  <si>
    <t>ID_PR-G-20130201_2_Su112</t>
  </si>
  <si>
    <t>ID_PR-G-20130205_3_Ra113</t>
  </si>
  <si>
    <t>ID_PR-H-20130206_4_Bo114</t>
  </si>
  <si>
    <t>ID_PR-G-20130206_5_Wo115</t>
  </si>
  <si>
    <t>ID_PR-P-20130206_6_Al116</t>
  </si>
  <si>
    <t>ID_OP-P-20130214_7_Ba117</t>
  </si>
  <si>
    <t>ID_OP-F-20130214_8_Sp118</t>
  </si>
  <si>
    <t>ID_OP-S-20130214_9_Fa119</t>
  </si>
  <si>
    <t>ID_OV-S-20130214_10_Su120</t>
  </si>
  <si>
    <t>ID_OV-S-20130214_11_Ra121</t>
  </si>
  <si>
    <t>ID_PR-H-20130216_12_Bo122</t>
  </si>
  <si>
    <t>ID_PR-H-20130216_13_Wo123</t>
  </si>
  <si>
    <t>ID_OV-F-20130216_14_Al124</t>
  </si>
  <si>
    <t>ID_OV-H-20130217_15_Ba125</t>
  </si>
  <si>
    <t>ID_BR-S-20130221_16_Sp126</t>
  </si>
  <si>
    <t>ID_BR-H-20130222_17_Fa127</t>
  </si>
  <si>
    <t>ID_BR-K-20130222_18_Su128</t>
  </si>
  <si>
    <t>ID_OV-K-20130226_19_Ra128</t>
  </si>
  <si>
    <t>ID_OL-G-20130303_20_Bo113</t>
  </si>
  <si>
    <t>ID_OL-K-20130304_21_Wo129</t>
  </si>
  <si>
    <t>ID_PR-G-20130305_22_Al113</t>
  </si>
  <si>
    <t>ID_BR-S-20130306_23_Ba120</t>
  </si>
  <si>
    <t>ID_OP-F-20130307_24_Sp124</t>
  </si>
  <si>
    <t>ID_PL-G-20130308_25_Fa130</t>
  </si>
  <si>
    <t>ID_ZL-F-20130308_26_Su131</t>
  </si>
  <si>
    <t>ID_UH-H-20130309_27_Ra114</t>
  </si>
  <si>
    <t>ID_OP-H-20130310_28_Bo122</t>
  </si>
  <si>
    <t>ID_PL-H-20130310_29_Wo111</t>
  </si>
  <si>
    <t>ID_ZL-P-20130310_30_Al116</t>
  </si>
  <si>
    <t>Město</t>
  </si>
  <si>
    <t>Skupina</t>
  </si>
  <si>
    <t>Produkt</t>
  </si>
  <si>
    <t>Id město</t>
  </si>
  <si>
    <t>Id prodejce</t>
  </si>
  <si>
    <t>Id skupina</t>
  </si>
  <si>
    <t>Id produkt</t>
  </si>
  <si>
    <t>Pozice 3 _</t>
  </si>
  <si>
    <t>Datum den</t>
  </si>
  <si>
    <t>Datum měsíc</t>
  </si>
  <si>
    <t>Datum rok</t>
  </si>
  <si>
    <t>Den</t>
  </si>
  <si>
    <t>Měsíc</t>
  </si>
  <si>
    <t>Rok</t>
  </si>
  <si>
    <t>Jen označení že jde o kód</t>
  </si>
  <si>
    <t>Pořadí může být posunuto</t>
  </si>
  <si>
    <t>U prodejce rozdělení jména a příjmení</t>
  </si>
  <si>
    <t>Fantomas Pepa</t>
  </si>
  <si>
    <t>Superman Jano</t>
  </si>
  <si>
    <t>Rakosníček Franta</t>
  </si>
  <si>
    <t xml:space="preserve">Aladin </t>
  </si>
  <si>
    <t>Popisky řádků</t>
  </si>
  <si>
    <t>Celkový součet</t>
  </si>
  <si>
    <t>Tržba</t>
  </si>
  <si>
    <t>Součet z Tržba</t>
  </si>
  <si>
    <t>ID_OP-F-20140214_8_Sp118</t>
  </si>
  <si>
    <t>ID_OP-S-20140214_9_Fa119</t>
  </si>
  <si>
    <t>ID_OV-S-20140214_10_Su120</t>
  </si>
  <si>
    <t>ID_OV-S-20140214_11_Ra121</t>
  </si>
  <si>
    <t>ID_PR-H-20140216_12_Bo122</t>
  </si>
  <si>
    <t>ID_PR-H-20140216_13_Wo123</t>
  </si>
  <si>
    <t>ID_OV-F-20140216_14_Al124</t>
  </si>
  <si>
    <t>ID_OV-H-20140217_15_Ba125</t>
  </si>
  <si>
    <t>ID_BR-S-20140221_16_Sp126</t>
  </si>
  <si>
    <t>ID_BR-H-20140222_17_Fa127</t>
  </si>
  <si>
    <t>ID_BR-K-20140222_18_Su128</t>
  </si>
  <si>
    <t>ID_OV-K-20140226_19_Ra128</t>
  </si>
  <si>
    <t>(Vše)</t>
  </si>
  <si>
    <t>Jméno</t>
  </si>
  <si>
    <t>Příjmení</t>
  </si>
  <si>
    <t>Aladin Velký</t>
  </si>
  <si>
    <t>Bathman Malý</t>
  </si>
  <si>
    <t>Spiderman Lozicí</t>
  </si>
  <si>
    <t xml:space="preserve">Jak na Excel </t>
  </si>
  <si>
    <t>Cvičení, která vás prověří</t>
  </si>
  <si>
    <t>V čem se tímhle cvičením zlepšíte?</t>
  </si>
  <si>
    <t>Pavel Lasák</t>
  </si>
  <si>
    <t>Lektor, expert na Microsoft Excel, držitel prestižního ocenění Microsoftu MVP v České republice</t>
  </si>
  <si>
    <t>Další on line kurzy na SEDUO:</t>
  </si>
  <si>
    <t>Excel základní</t>
  </si>
  <si>
    <t>http://bit.ly/ExcelSeduo</t>
  </si>
  <si>
    <t>Maxikurz (7 hodin)</t>
  </si>
  <si>
    <t>http://bit.ly/MaxiKurzExcel</t>
  </si>
  <si>
    <t>Kontingenční tabulky</t>
  </si>
  <si>
    <t>http://bit.ly/pivotkySeduo</t>
  </si>
  <si>
    <t xml:space="preserve">a mnoho dalších kurzů …       </t>
  </si>
  <si>
    <t>Další informace ke cvičení:</t>
  </si>
  <si>
    <t>http://www.seduo.cz</t>
  </si>
  <si>
    <t>Copyright, SEDUO 2017</t>
  </si>
  <si>
    <t>05: Získat tržby přes textové funkce z kódu výrobku. Načtení z csv.</t>
  </si>
  <si>
    <t>Načítaní dat z csv souboru (data odděleny středníky)</t>
  </si>
  <si>
    <t>Získáná dat z kódu využiitím textových funkcí</t>
  </si>
  <si>
    <t>Přižazení hodnot využitím vyhledávací funke SVYHLEDAT</t>
  </si>
  <si>
    <t>Statistika nad daty využitím kontingenční tabulky</t>
  </si>
  <si>
    <t>http://office.lasakovi.com/excel/funkce/svyhledat-funkce-excel/</t>
  </si>
  <si>
    <t>http://office.lasakovi.com/excel/funkce/ms-excel-datum-a-cas/</t>
  </si>
  <si>
    <t>http://office.lasakovi.com/excel/kontingencni-tabulka/serial-kontingencni-tabulky-grafy-excel/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</si>
</sst>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/>
    <xf numFmtId="0" fontId="0" fillId="9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Alignment="1"/>
    <xf numFmtId="0" fontId="0" fillId="0" borderId="0" xfId="0" pivotButton="1"/>
    <xf numFmtId="0" fontId="0" fillId="0" borderId="0" xfId="0" applyNumberFormat="1"/>
    <xf numFmtId="0" fontId="0" fillId="0" borderId="0" xfId="0" applyFont="1"/>
    <xf numFmtId="0" fontId="0" fillId="3" borderId="0" xfId="0" applyFill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/>
    </xf>
    <xf numFmtId="14" fontId="5" fillId="11" borderId="0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6" fillId="7" borderId="0" xfId="0" applyFont="1" applyFill="1" applyBorder="1"/>
    <xf numFmtId="0" fontId="0" fillId="7" borderId="0" xfId="0" applyFill="1" applyBorder="1"/>
    <xf numFmtId="0" fontId="2" fillId="7" borderId="0" xfId="0" applyFont="1" applyFill="1" applyBorder="1"/>
    <xf numFmtId="0" fontId="0" fillId="7" borderId="5" xfId="0" applyFill="1" applyBorder="1"/>
    <xf numFmtId="0" fontId="7" fillId="0" borderId="0" xfId="0" applyFont="1"/>
    <xf numFmtId="0" fontId="7" fillId="7" borderId="4" xfId="0" applyFont="1" applyFill="1" applyBorder="1"/>
    <xf numFmtId="0" fontId="7" fillId="7" borderId="0" xfId="0" applyFont="1" applyFill="1" applyBorder="1"/>
    <xf numFmtId="0" fontId="8" fillId="7" borderId="0" xfId="0" applyFont="1" applyFill="1" applyBorder="1"/>
    <xf numFmtId="0" fontId="7" fillId="7" borderId="5" xfId="0" applyFont="1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12" borderId="1" xfId="0" applyFill="1" applyBorder="1"/>
    <xf numFmtId="0" fontId="0" fillId="12" borderId="2" xfId="0" applyFill="1" applyBorder="1"/>
    <xf numFmtId="0" fontId="0" fillId="12" borderId="3" xfId="0" applyFill="1" applyBorder="1"/>
    <xf numFmtId="0" fontId="10" fillId="12" borderId="0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0" fillId="0" borderId="0" xfId="0" quotePrefix="1"/>
    <xf numFmtId="0" fontId="11" fillId="12" borderId="4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top" wrapText="1"/>
    </xf>
    <xf numFmtId="0" fontId="13" fillId="12" borderId="0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0" fillId="12" borderId="6" xfId="0" applyFill="1" applyBorder="1"/>
    <xf numFmtId="0" fontId="0" fillId="12" borderId="7" xfId="0" applyFill="1" applyBorder="1"/>
    <xf numFmtId="0" fontId="0" fillId="12" borderId="8" xfId="0" applyFill="1" applyBorder="1"/>
    <xf numFmtId="0" fontId="15" fillId="13" borderId="9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left"/>
    </xf>
    <xf numFmtId="0" fontId="15" fillId="13" borderId="10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/>
    </xf>
    <xf numFmtId="0" fontId="18" fillId="13" borderId="0" xfId="0" applyFont="1" applyFill="1" applyBorder="1" applyAlignment="1">
      <alignment horizontal="center" vertical="center"/>
    </xf>
    <xf numFmtId="0" fontId="19" fillId="13" borderId="12" xfId="0" applyFont="1" applyFill="1" applyBorder="1" applyAlignment="1">
      <alignment horizontal="left" vertical="center"/>
    </xf>
    <xf numFmtId="0" fontId="20" fillId="13" borderId="0" xfId="0" applyFont="1" applyFill="1" applyBorder="1" applyAlignment="1">
      <alignment horizontal="left" vertical="center"/>
    </xf>
    <xf numFmtId="0" fontId="12" fillId="13" borderId="0" xfId="0" applyFont="1" applyFill="1" applyBorder="1" applyAlignment="1">
      <alignment horizontal="left" vertical="center"/>
    </xf>
    <xf numFmtId="0" fontId="22" fillId="13" borderId="0" xfId="1" applyFont="1" applyFill="1" applyBorder="1" applyAlignment="1">
      <alignment vertical="center"/>
    </xf>
    <xf numFmtId="0" fontId="23" fillId="13" borderId="0" xfId="1" applyFont="1" applyFill="1" applyBorder="1" applyAlignment="1">
      <alignment horizontal="center" vertical="center" wrapText="1"/>
    </xf>
    <xf numFmtId="0" fontId="24" fillId="13" borderId="0" xfId="1" applyFont="1" applyFill="1" applyBorder="1" applyAlignment="1">
      <alignment horizontal="center" vertical="center"/>
    </xf>
    <xf numFmtId="0" fontId="24" fillId="13" borderId="13" xfId="1" applyFont="1" applyFill="1" applyBorder="1" applyAlignment="1">
      <alignment horizontal="center" vertical="center"/>
    </xf>
    <xf numFmtId="0" fontId="23" fillId="13" borderId="0" xfId="1" applyFont="1" applyFill="1" applyBorder="1" applyAlignment="1">
      <alignment horizontal="center" vertical="center"/>
    </xf>
    <xf numFmtId="0" fontId="26" fillId="13" borderId="14" xfId="0" applyFont="1" applyFill="1" applyBorder="1" applyAlignment="1">
      <alignment horizontal="left" vertical="center"/>
    </xf>
    <xf numFmtId="0" fontId="26" fillId="13" borderId="15" xfId="0" applyFont="1" applyFill="1" applyBorder="1" applyAlignment="1">
      <alignment horizontal="left" vertical="center"/>
    </xf>
    <xf numFmtId="0" fontId="21" fillId="13" borderId="15" xfId="1" applyFill="1" applyBorder="1" applyAlignment="1">
      <alignment vertical="center"/>
    </xf>
    <xf numFmtId="0" fontId="27" fillId="13" borderId="15" xfId="1" applyFont="1" applyFill="1" applyBorder="1" applyAlignment="1">
      <alignment horizontal="center" vertical="center"/>
    </xf>
    <xf numFmtId="0" fontId="27" fillId="13" borderId="16" xfId="1" applyFont="1" applyFill="1" applyBorder="1" applyAlignment="1">
      <alignment horizontal="center" vertical="center"/>
    </xf>
    <xf numFmtId="0" fontId="28" fillId="14" borderId="1" xfId="0" applyFont="1" applyFill="1" applyBorder="1"/>
    <xf numFmtId="0" fontId="0" fillId="14" borderId="2" xfId="0" applyFill="1" applyBorder="1"/>
    <xf numFmtId="0" fontId="0" fillId="14" borderId="3" xfId="0" applyFill="1" applyBorder="1"/>
    <xf numFmtId="0" fontId="28" fillId="14" borderId="4" xfId="0" applyFont="1" applyFill="1" applyBorder="1"/>
    <xf numFmtId="0" fontId="29" fillId="14" borderId="0" xfId="0" applyFont="1" applyFill="1" applyBorder="1"/>
    <xf numFmtId="0" fontId="0" fillId="14" borderId="0" xfId="0" applyFill="1" applyBorder="1"/>
    <xf numFmtId="0" fontId="0" fillId="14" borderId="5" xfId="0" applyFill="1" applyBorder="1"/>
    <xf numFmtId="0" fontId="0" fillId="0" borderId="0" xfId="0" applyAlignment="1">
      <alignment vertical="center"/>
    </xf>
    <xf numFmtId="0" fontId="28" fillId="14" borderId="4" xfId="0" applyFont="1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0" fontId="30" fillId="14" borderId="0" xfId="1" applyFon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21" fillId="14" borderId="4" xfId="1" applyFill="1" applyBorder="1" applyAlignment="1">
      <alignment vertical="center"/>
    </xf>
    <xf numFmtId="0" fontId="21" fillId="14" borderId="6" xfId="1" applyFill="1" applyBorder="1"/>
    <xf numFmtId="0" fontId="0" fillId="14" borderId="7" xfId="0" applyFill="1" applyBorder="1"/>
    <xf numFmtId="0" fontId="21" fillId="14" borderId="7" xfId="1" applyFill="1" applyBorder="1"/>
    <xf numFmtId="0" fontId="0" fillId="14" borderId="8" xfId="0" applyFill="1" applyBorder="1"/>
    <xf numFmtId="0" fontId="0" fillId="0" borderId="17" xfId="0" applyBorder="1"/>
    <xf numFmtId="0" fontId="21" fillId="0" borderId="0" xfId="1"/>
    <xf numFmtId="3" fontId="0" fillId="0" borderId="0" xfId="0" applyNumberFormat="1"/>
    <xf numFmtId="0" fontId="17" fillId="13" borderId="0" xfId="0" applyFont="1" applyFill="1" applyBorder="1" applyAlignment="1">
      <alignment horizontal="left"/>
    </xf>
    <xf numFmtId="0" fontId="25" fillId="13" borderId="0" xfId="1" applyFont="1" applyFill="1" applyBorder="1" applyAlignment="1">
      <alignment horizontal="right" vertical="center"/>
    </xf>
    <xf numFmtId="0" fontId="25" fillId="13" borderId="13" xfId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center" vertical="center"/>
    </xf>
    <xf numFmtId="0" fontId="12" fillId="12" borderId="0" xfId="0" applyFont="1" applyFill="1" applyBorder="1" applyAlignment="1">
      <alignment horizontal="center" vertical="top" wrapText="1"/>
    </xf>
    <xf numFmtId="0" fontId="14" fillId="12" borderId="0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2">
    <cellStyle name="Hypertextový odkaz" xfId="1" builtinId="8"/>
    <cellStyle name="Normální" xfId="0" builtinId="0"/>
  </cellStyles>
  <dxfs count="5">
    <dxf>
      <numFmt numFmtId="3" formatCode="#,##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13</xdr:row>
      <xdr:rowOff>76200</xdr:rowOff>
    </xdr:from>
    <xdr:to>
      <xdr:col>7</xdr:col>
      <xdr:colOff>352425</xdr:colOff>
      <xdr:row>16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A46C7-23DE-4802-8368-31790F571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21</xdr:row>
      <xdr:rowOff>114301</xdr:rowOff>
    </xdr:from>
    <xdr:to>
      <xdr:col>7</xdr:col>
      <xdr:colOff>349491</xdr:colOff>
      <xdr:row>24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0C34B2-01C6-4BCE-ABA0-1CD77FC43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326784</xdr:colOff>
      <xdr:row>13</xdr:row>
      <xdr:rowOff>95250</xdr:rowOff>
    </xdr:from>
    <xdr:to>
      <xdr:col>9</xdr:col>
      <xdr:colOff>394080</xdr:colOff>
      <xdr:row>16</xdr:row>
      <xdr:rowOff>113335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E56D8-6FB4-40A6-A9B4-9C212420B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7859" y="354330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21</xdr:row>
      <xdr:rowOff>133351</xdr:rowOff>
    </xdr:from>
    <xdr:to>
      <xdr:col>9</xdr:col>
      <xdr:colOff>340698</xdr:colOff>
      <xdr:row>24</xdr:row>
      <xdr:rowOff>150669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6ECB5C7-37E7-444A-B13F-3E3DFA69F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4925" y="5581651"/>
          <a:ext cx="1912323" cy="703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180975</xdr:rowOff>
    </xdr:from>
    <xdr:to>
      <xdr:col>5</xdr:col>
      <xdr:colOff>171450</xdr:colOff>
      <xdr:row>15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kupina 1">
              <a:extLst>
                <a:ext uri="{FF2B5EF4-FFF2-40B4-BE49-F238E27FC236}">
                  <a16:creationId xmlns:a16="http://schemas.microsoft.com/office/drawing/2014/main" id="{C66235A2-BA2A-4A8E-8E37-BC1AC8AB9F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pin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62175" y="3714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171450</xdr:colOff>
      <xdr:row>16</xdr:row>
      <xdr:rowOff>142875</xdr:rowOff>
    </xdr:from>
    <xdr:to>
      <xdr:col>5</xdr:col>
      <xdr:colOff>171450</xdr:colOff>
      <xdr:row>30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Datum měsíc 1">
              <a:extLst>
                <a:ext uri="{FF2B5EF4-FFF2-40B4-BE49-F238E27FC236}">
                  <a16:creationId xmlns:a16="http://schemas.microsoft.com/office/drawing/2014/main" id="{7E22766A-DFFA-445B-BF8B-4F2D72E806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um měsíc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62175" y="3190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955.581648263891" createdVersion="6" refreshedVersion="6" minRefreshableVersion="3" recordCount="30">
  <cacheSource type="worksheet">
    <worksheetSource ref="A1:Q31" sheet="Data (4)"/>
  </cacheSource>
  <cacheFields count="17">
    <cacheField name="KÓD" numFmtId="0">
      <sharedItems/>
    </cacheField>
    <cacheField name="Ks" numFmtId="0">
      <sharedItems containsSemiMixedTypes="0" containsString="0" containsNumber="1" containsInteger="1" minValue="1" maxValue="145"/>
    </cacheField>
    <cacheField name="Id město" numFmtId="0">
      <sharedItems/>
    </cacheField>
    <cacheField name="Město" numFmtId="0">
      <sharedItems count="8">
        <s v="Praha"/>
        <s v="Opava"/>
        <s v="Ostrava"/>
        <s v="Brno"/>
        <s v="Olomouc"/>
        <s v="Plzeň"/>
        <s v="Zlín"/>
        <s v="Uherské Hradiště"/>
      </sharedItems>
    </cacheField>
    <cacheField name="Pozice 3 _" numFmtId="0">
      <sharedItems containsSemiMixedTypes="0" containsString="0" containsNumber="1" containsInteger="1" minValue="19" maxValue="20"/>
    </cacheField>
    <cacheField name="Id prodejce" numFmtId="0">
      <sharedItems/>
    </cacheField>
    <cacheField name="Prodejce" numFmtId="0">
      <sharedItems count="8">
        <s v="Fantomas Pepa"/>
        <s v="Superman Jano"/>
        <s v="Rakosníček Franta"/>
        <s v="Bond James"/>
        <s v="Wolker Johny"/>
        <s v="Aladin "/>
        <s v="Bathman"/>
        <s v="Spiderman"/>
      </sharedItems>
    </cacheField>
    <cacheField name="Id skupina" numFmtId="0">
      <sharedItems/>
    </cacheField>
    <cacheField name="Skupina" numFmtId="0">
      <sharedItems count="6">
        <s v="Hokej"/>
        <s v="Golf"/>
        <s v="PinkPong"/>
        <s v="Fotbal"/>
        <s v="Horolezectví"/>
        <s v="Kuželky"/>
      </sharedItems>
    </cacheField>
    <cacheField name="Id produkt" numFmtId="0">
      <sharedItems containsSemiMixedTypes="0" containsString="0" containsNumber="1" containsInteger="1" minValue="111" maxValue="131"/>
    </cacheField>
    <cacheField name="Produkt" numFmtId="0">
      <sharedItems/>
    </cacheField>
    <cacheField name="Cena" numFmtId="0">
      <sharedItems containsSemiMixedTypes="0" containsString="0" containsNumber="1" containsInteger="1" minValue="75" maxValue="5789"/>
    </cacheField>
    <cacheField name="Datum rok" numFmtId="0">
      <sharedItems containsSemiMixedTypes="0" containsString="0" containsNumber="1" containsInteger="1" minValue="2013" maxValue="2013" count="1">
        <n v="2013"/>
      </sharedItems>
    </cacheField>
    <cacheField name="Datum měsíc" numFmtId="0">
      <sharedItems containsSemiMixedTypes="0" containsString="0" containsNumber="1" containsInteger="1" minValue="2" maxValue="3" count="2">
        <n v="2"/>
        <n v="3"/>
      </sharedItems>
    </cacheField>
    <cacheField name="Datum den" numFmtId="0">
      <sharedItems containsSemiMixedTypes="0" containsString="0" containsNumber="1" containsInteger="1" minValue="1" maxValue="26"/>
    </cacheField>
    <cacheField name="Datum" numFmtId="14">
      <sharedItems containsSemiMixedTypes="0" containsNonDate="0" containsDate="1" containsString="0" minDate="2013-02-01T00:00:00" maxDate="2013-03-11T00:00:00"/>
    </cacheField>
    <cacheField name="Tržba" numFmtId="0">
      <sharedItems containsSemiMixedTypes="0" containsString="0" containsNumber="1" containsInteger="1" minValue="900" maxValue="11087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ID_PR-H-20130201_1_Fa111"/>
    <n v="10"/>
    <s v="PR"/>
    <x v="0"/>
    <n v="19"/>
    <s v="Fa"/>
    <x v="0"/>
    <s v="H"/>
    <x v="0"/>
    <n v="111"/>
    <s v="Helma"/>
    <n v="251"/>
    <x v="0"/>
    <x v="0"/>
    <n v="1"/>
    <d v="2013-02-01T00:00:00"/>
    <n v="2510"/>
  </r>
  <r>
    <s v="ID_PR-G-20130201_2_Su112"/>
    <n v="60"/>
    <s v="PR"/>
    <x v="0"/>
    <n v="19"/>
    <s v="Su"/>
    <x v="1"/>
    <s v="G"/>
    <x v="1"/>
    <n v="112"/>
    <s v="Hůl"/>
    <n v="324"/>
    <x v="0"/>
    <x v="0"/>
    <n v="1"/>
    <d v="2013-02-01T00:00:00"/>
    <n v="19440"/>
  </r>
  <r>
    <s v="ID_PR-G-20130205_3_Ra113"/>
    <n v="45"/>
    <s v="PR"/>
    <x v="0"/>
    <n v="19"/>
    <s v="Ra"/>
    <x v="2"/>
    <s v="G"/>
    <x v="1"/>
    <n v="113"/>
    <s v="Míček"/>
    <n v="75"/>
    <x v="0"/>
    <x v="0"/>
    <n v="5"/>
    <d v="2013-02-05T00:00:00"/>
    <n v="3375"/>
  </r>
  <r>
    <s v="ID_PR-H-20130206_4_Bo114"/>
    <n v="33"/>
    <s v="PR"/>
    <x v="0"/>
    <n v="19"/>
    <s v="Bo"/>
    <x v="3"/>
    <s v="H"/>
    <x v="0"/>
    <n v="114"/>
    <s v="Chránče"/>
    <n v="784"/>
    <x v="0"/>
    <x v="0"/>
    <n v="6"/>
    <d v="2013-02-06T00:00:00"/>
    <n v="25872"/>
  </r>
  <r>
    <s v="ID_PR-G-20130206_5_Wo115"/>
    <n v="44"/>
    <s v="PR"/>
    <x v="0"/>
    <n v="19"/>
    <s v="Wo"/>
    <x v="4"/>
    <s v="G"/>
    <x v="1"/>
    <n v="115"/>
    <s v="Boty"/>
    <n v="2257"/>
    <x v="0"/>
    <x v="0"/>
    <n v="6"/>
    <d v="2013-02-06T00:00:00"/>
    <n v="99308"/>
  </r>
  <r>
    <s v="ID_PR-P-20130206_6_Al116"/>
    <n v="12"/>
    <s v="PR"/>
    <x v="0"/>
    <n v="19"/>
    <s v="Al"/>
    <x v="5"/>
    <s v="P"/>
    <x v="2"/>
    <n v="116"/>
    <s v="Lopta"/>
    <n v="125"/>
    <x v="0"/>
    <x v="0"/>
    <n v="6"/>
    <d v="2013-02-06T00:00:00"/>
    <n v="1500"/>
  </r>
  <r>
    <s v="ID_OP-P-20130214_7_Ba117"/>
    <n v="5"/>
    <s v="OP"/>
    <x v="1"/>
    <n v="19"/>
    <s v="Ba"/>
    <x v="6"/>
    <s v="P"/>
    <x v="2"/>
    <n v="117"/>
    <s v="Pálka"/>
    <n v="1257"/>
    <x v="0"/>
    <x v="0"/>
    <n v="14"/>
    <d v="2013-02-14T00:00:00"/>
    <n v="6285"/>
  </r>
  <r>
    <s v="ID_OP-F-20130214_8_Sp118"/>
    <n v="8"/>
    <s v="OP"/>
    <x v="1"/>
    <n v="19"/>
    <s v="Sp"/>
    <x v="7"/>
    <s v="F"/>
    <x v="3"/>
    <n v="118"/>
    <s v="Kopačky"/>
    <n v="3578"/>
    <x v="0"/>
    <x v="0"/>
    <n v="14"/>
    <d v="2013-02-14T00:00:00"/>
    <n v="28624"/>
  </r>
  <r>
    <s v="ID_OP-S-20130214_9_Fa119"/>
    <n v="24"/>
    <s v="OP"/>
    <x v="1"/>
    <n v="19"/>
    <s v="Fa"/>
    <x v="0"/>
    <s v="S"/>
    <x v="4"/>
    <n v="119"/>
    <s v="Karabina"/>
    <n v="872"/>
    <x v="0"/>
    <x v="0"/>
    <n v="14"/>
    <d v="2013-02-14T00:00:00"/>
    <n v="20928"/>
  </r>
  <r>
    <s v="ID_OV-S-20130214_10_Su120"/>
    <n v="32"/>
    <s v="OV"/>
    <x v="2"/>
    <n v="20"/>
    <s v="Su"/>
    <x v="1"/>
    <s v="S"/>
    <x v="4"/>
    <n v="120"/>
    <s v="Sedák"/>
    <n v="1398"/>
    <x v="0"/>
    <x v="0"/>
    <n v="14"/>
    <d v="2013-02-14T00:00:00"/>
    <n v="44736"/>
  </r>
  <r>
    <s v="ID_OV-S-20130214_11_Ra121"/>
    <n v="24"/>
    <s v="OV"/>
    <x v="2"/>
    <n v="20"/>
    <s v="Ra"/>
    <x v="2"/>
    <s v="S"/>
    <x v="4"/>
    <n v="121"/>
    <s v="Osma"/>
    <n v="350"/>
    <x v="0"/>
    <x v="0"/>
    <n v="14"/>
    <d v="2013-02-14T00:00:00"/>
    <n v="8400"/>
  </r>
  <r>
    <s v="ID_PR-H-20130216_12_Bo122"/>
    <n v="20"/>
    <s v="PR"/>
    <x v="0"/>
    <n v="20"/>
    <s v="Bo"/>
    <x v="3"/>
    <s v="H"/>
    <x v="0"/>
    <n v="122"/>
    <s v="Brusle"/>
    <n v="2174"/>
    <x v="0"/>
    <x v="0"/>
    <n v="16"/>
    <d v="2013-02-16T00:00:00"/>
    <n v="43480"/>
  </r>
  <r>
    <s v="ID_PR-H-20130216_13_Wo123"/>
    <n v="45"/>
    <s v="PR"/>
    <x v="0"/>
    <n v="20"/>
    <s v="Wo"/>
    <x v="4"/>
    <s v="H"/>
    <x v="0"/>
    <n v="123"/>
    <s v="Trenér"/>
    <n v="159"/>
    <x v="0"/>
    <x v="0"/>
    <n v="16"/>
    <d v="2013-02-16T00:00:00"/>
    <n v="7155"/>
  </r>
  <r>
    <s v="ID_OV-F-20130216_14_Al124"/>
    <n v="45"/>
    <s v="OV"/>
    <x v="2"/>
    <n v="20"/>
    <s v="Al"/>
    <x v="5"/>
    <s v="F"/>
    <x v="3"/>
    <n v="124"/>
    <s v="Kopačák"/>
    <n v="336"/>
    <x v="0"/>
    <x v="0"/>
    <n v="16"/>
    <d v="2013-02-16T00:00:00"/>
    <n v="15120"/>
  </r>
  <r>
    <s v="ID_OV-H-20130217_15_Ba125"/>
    <n v="45"/>
    <s v="OV"/>
    <x v="2"/>
    <n v="20"/>
    <s v="Ba"/>
    <x v="6"/>
    <s v="H"/>
    <x v="0"/>
    <n v="125"/>
    <s v="Puk"/>
    <n v="99"/>
    <x v="0"/>
    <x v="0"/>
    <n v="17"/>
    <d v="2013-02-17T00:00:00"/>
    <n v="4455"/>
  </r>
  <r>
    <s v="ID_BR-S-20130221_16_Sp126"/>
    <n v="12"/>
    <s v="BR"/>
    <x v="3"/>
    <n v="20"/>
    <s v="Sp"/>
    <x v="7"/>
    <s v="S"/>
    <x v="4"/>
    <n v="126"/>
    <s v="Lano"/>
    <n v="5789"/>
    <x v="0"/>
    <x v="0"/>
    <n v="21"/>
    <d v="2013-02-21T00:00:00"/>
    <n v="69468"/>
  </r>
  <r>
    <s v="ID_BR-H-20130222_17_Fa127"/>
    <n v="1"/>
    <s v="BR"/>
    <x v="3"/>
    <n v="20"/>
    <s v="Fa"/>
    <x v="0"/>
    <s v="H"/>
    <x v="0"/>
    <n v="127"/>
    <s v="Síť"/>
    <n v="4578"/>
    <x v="0"/>
    <x v="0"/>
    <n v="22"/>
    <d v="2013-02-22T00:00:00"/>
    <n v="4578"/>
  </r>
  <r>
    <s v="ID_BR-K-20130222_18_Su128"/>
    <n v="145"/>
    <s v="BR"/>
    <x v="3"/>
    <n v="20"/>
    <s v="Su"/>
    <x v="1"/>
    <s v="K"/>
    <x v="5"/>
    <n v="128"/>
    <s v="Kuželka"/>
    <n v="478"/>
    <x v="0"/>
    <x v="0"/>
    <n v="22"/>
    <d v="2013-02-22T00:00:00"/>
    <n v="69310"/>
  </r>
  <r>
    <s v="ID_OV-K-20130226_19_Ra128"/>
    <n v="10"/>
    <s v="OV"/>
    <x v="2"/>
    <n v="20"/>
    <s v="Ra"/>
    <x v="2"/>
    <s v="K"/>
    <x v="5"/>
    <n v="128"/>
    <s v="Kuželka"/>
    <n v="478"/>
    <x v="0"/>
    <x v="0"/>
    <n v="26"/>
    <d v="2013-02-26T00:00:00"/>
    <n v="4780"/>
  </r>
  <r>
    <s v="ID_OL-G-20130303_20_Bo113"/>
    <n v="20"/>
    <s v="OL"/>
    <x v="4"/>
    <n v="20"/>
    <s v="Bo"/>
    <x v="3"/>
    <s v="G"/>
    <x v="1"/>
    <n v="113"/>
    <s v="Míček"/>
    <n v="75"/>
    <x v="0"/>
    <x v="1"/>
    <n v="3"/>
    <d v="2013-03-03T00:00:00"/>
    <n v="1500"/>
  </r>
  <r>
    <s v="ID_OL-K-20130304_21_Wo129"/>
    <n v="30"/>
    <s v="OL"/>
    <x v="4"/>
    <n v="20"/>
    <s v="Wo"/>
    <x v="4"/>
    <s v="K"/>
    <x v="5"/>
    <n v="129"/>
    <s v="Leštidlo"/>
    <n v="155"/>
    <x v="0"/>
    <x v="1"/>
    <n v="4"/>
    <d v="2013-03-04T00:00:00"/>
    <n v="4650"/>
  </r>
  <r>
    <s v="ID_PR-G-20130305_22_Al113"/>
    <n v="12"/>
    <s v="PR"/>
    <x v="0"/>
    <n v="20"/>
    <s v="Al"/>
    <x v="5"/>
    <s v="G"/>
    <x v="1"/>
    <n v="113"/>
    <s v="Míček"/>
    <n v="75"/>
    <x v="0"/>
    <x v="1"/>
    <n v="5"/>
    <d v="2013-03-05T00:00:00"/>
    <n v="900"/>
  </r>
  <r>
    <s v="ID_BR-S-20130306_23_Ba120"/>
    <n v="15"/>
    <s v="BR"/>
    <x v="3"/>
    <n v="20"/>
    <s v="Ba"/>
    <x v="6"/>
    <s v="S"/>
    <x v="4"/>
    <n v="120"/>
    <s v="Sedák"/>
    <n v="1398"/>
    <x v="0"/>
    <x v="1"/>
    <n v="6"/>
    <d v="2013-03-06T00:00:00"/>
    <n v="20970"/>
  </r>
  <r>
    <s v="ID_OP-F-20130307_24_Sp124"/>
    <n v="18"/>
    <s v="OP"/>
    <x v="1"/>
    <n v="20"/>
    <s v="Sp"/>
    <x v="7"/>
    <s v="F"/>
    <x v="3"/>
    <n v="124"/>
    <s v="Kopačák"/>
    <n v="336"/>
    <x v="0"/>
    <x v="1"/>
    <n v="7"/>
    <d v="2013-03-07T00:00:00"/>
    <n v="6048"/>
  </r>
  <r>
    <s v="ID_PL-G-20130308_25_Fa130"/>
    <n v="6"/>
    <s v="PL"/>
    <x v="5"/>
    <n v="20"/>
    <s v="Fa"/>
    <x v="0"/>
    <s v="G"/>
    <x v="1"/>
    <n v="130"/>
    <s v="Bagl"/>
    <n v="2157"/>
    <x v="0"/>
    <x v="1"/>
    <n v="8"/>
    <d v="2013-03-08T00:00:00"/>
    <n v="12942"/>
  </r>
  <r>
    <s v="ID_ZL-F-20130308_26_Su131"/>
    <n v="12"/>
    <s v="ZL"/>
    <x v="6"/>
    <n v="20"/>
    <s v="Su"/>
    <x v="1"/>
    <s v="F"/>
    <x v="3"/>
    <n v="131"/>
    <s v="Dres"/>
    <n v="3257"/>
    <x v="0"/>
    <x v="1"/>
    <n v="8"/>
    <d v="2013-03-08T00:00:00"/>
    <n v="39084"/>
  </r>
  <r>
    <s v="ID_UH-H-20130309_27_Ra114"/>
    <n v="49"/>
    <s v="UH"/>
    <x v="7"/>
    <n v="20"/>
    <s v="Ra"/>
    <x v="2"/>
    <s v="H"/>
    <x v="0"/>
    <n v="114"/>
    <s v="Chránče"/>
    <n v="784"/>
    <x v="0"/>
    <x v="1"/>
    <n v="9"/>
    <d v="2013-03-09T00:00:00"/>
    <n v="38416"/>
  </r>
  <r>
    <s v="ID_OP-H-20130310_28_Bo122"/>
    <n v="51"/>
    <s v="OP"/>
    <x v="1"/>
    <n v="20"/>
    <s v="Bo"/>
    <x v="3"/>
    <s v="H"/>
    <x v="0"/>
    <n v="122"/>
    <s v="Brusle"/>
    <n v="2174"/>
    <x v="0"/>
    <x v="1"/>
    <n v="10"/>
    <d v="2013-03-10T00:00:00"/>
    <n v="110874"/>
  </r>
  <r>
    <s v="ID_PL-H-20130310_29_Wo111"/>
    <n v="14"/>
    <s v="PL"/>
    <x v="5"/>
    <n v="20"/>
    <s v="Wo"/>
    <x v="4"/>
    <s v="H"/>
    <x v="0"/>
    <n v="111"/>
    <s v="Helma"/>
    <n v="251"/>
    <x v="0"/>
    <x v="1"/>
    <n v="10"/>
    <d v="2013-03-10T00:00:00"/>
    <n v="3514"/>
  </r>
  <r>
    <s v="ID_ZL-P-20130310_30_Al116"/>
    <n v="87"/>
    <s v="ZL"/>
    <x v="6"/>
    <n v="20"/>
    <s v="Al"/>
    <x v="5"/>
    <s v="P"/>
    <x v="2"/>
    <n v="116"/>
    <s v="Lopta"/>
    <n v="125"/>
    <x v="0"/>
    <x v="1"/>
    <n v="10"/>
    <d v="2013-03-10T00:00:00"/>
    <n v="108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4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20:B29" firstHeaderRow="1" firstDataRow="1" firstDataCol="1"/>
  <pivotFields count="17">
    <pivotField subtotalTop="0" showAll="0"/>
    <pivotField subtotalTop="0" showAll="0"/>
    <pivotField subtotalTop="0" showAll="0"/>
    <pivotField subtotalTop="0" showAll="0">
      <items count="9">
        <item x="3"/>
        <item x="4"/>
        <item x="1"/>
        <item x="2"/>
        <item x="5"/>
        <item x="0"/>
        <item x="7"/>
        <item x="6"/>
        <item t="default"/>
      </items>
    </pivotField>
    <pivotField subtotalTop="0" showAll="0"/>
    <pivotField subtotalTop="0" showAll="0"/>
    <pivotField axis="axisRow" subtotalTop="0" showAll="0">
      <items count="9">
        <item x="5"/>
        <item x="6"/>
        <item x="3"/>
        <item x="0"/>
        <item x="2"/>
        <item x="7"/>
        <item x="1"/>
        <item x="4"/>
        <item t="default"/>
      </items>
    </pivotField>
    <pivotField subtotalTop="0" showAll="0"/>
    <pivotField subtotalTop="0" showAll="0">
      <items count="7">
        <item h="1" x="3"/>
        <item x="1"/>
        <item h="1" x="0"/>
        <item x="4"/>
        <item h="1" x="5"/>
        <item h="1" x="2"/>
        <item t="default"/>
      </items>
    </pivotField>
    <pivotField subtotalTop="0" showAll="0"/>
    <pivotField subtotalTop="0" showAll="0"/>
    <pivotField subtotalTop="0" showAll="0"/>
    <pivotField subtotalTop="0" showAll="0">
      <items count="2">
        <item x="0"/>
        <item t="default"/>
      </items>
    </pivotField>
    <pivotField subtotalTop="0" showAll="0"/>
    <pivotField subtotalTop="0" showAll="0"/>
    <pivotField numFmtId="14" subtotalTop="0" showAll="0"/>
    <pivotField dataField="1" subtotalTop="0"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učet z Tržba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name="Kontingenční tabulka3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B14" firstHeaderRow="1" firstDataRow="1" firstDataCol="1" rowPageCount="1" colPageCount="1"/>
  <pivotFields count="17">
    <pivotField subtotalTop="0" showAll="0"/>
    <pivotField subtotalTop="0" showAll="0"/>
    <pivotField subtotalTop="0" showAll="0"/>
    <pivotField axis="axisRow" subtotalTop="0" showAll="0">
      <items count="9">
        <item x="3"/>
        <item x="4"/>
        <item x="1"/>
        <item x="2"/>
        <item x="5"/>
        <item x="0"/>
        <item x="7"/>
        <item x="6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Page" subtotalTop="0" showAll="0">
      <items count="2">
        <item x="0"/>
        <item t="default"/>
      </items>
    </pivotField>
    <pivotField subtotalTop="0" showAll="0">
      <items count="3">
        <item x="0"/>
        <item x="1"/>
        <item t="default"/>
      </items>
    </pivotField>
    <pivotField subtotalTop="0" showAll="0"/>
    <pivotField numFmtId="14" subtotalTop="0" showAll="0"/>
    <pivotField dataField="1" subtotalTop="0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2" hier="-1"/>
  </pageFields>
  <dataFields count="1">
    <dataField name="Součet z Tržba" fld="16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name="Kontingenční tabulka4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20:B29" firstHeaderRow="1" firstDataRow="1" firstDataCol="1"/>
  <pivotFields count="17">
    <pivotField subtotalTop="0" showAll="0"/>
    <pivotField subtotalTop="0" showAll="0"/>
    <pivotField subtotalTop="0" showAll="0"/>
    <pivotField subtotalTop="0" showAll="0">
      <items count="9">
        <item x="3"/>
        <item x="4"/>
        <item x="1"/>
        <item x="2"/>
        <item x="5"/>
        <item x="0"/>
        <item x="7"/>
        <item x="6"/>
        <item t="default"/>
      </items>
    </pivotField>
    <pivotField subtotalTop="0" showAll="0"/>
    <pivotField subtotalTop="0" showAll="0"/>
    <pivotField axis="axisRow" subtotalTop="0" showAll="0">
      <items count="9">
        <item x="5"/>
        <item x="6"/>
        <item x="3"/>
        <item x="0"/>
        <item x="2"/>
        <item x="7"/>
        <item x="1"/>
        <item x="4"/>
        <item t="default"/>
      </items>
    </pivotField>
    <pivotField subtotalTop="0" showAll="0"/>
    <pivotField subtotalTop="0" showAll="0">
      <items count="7">
        <item h="1" x="3"/>
        <item x="1"/>
        <item h="1" x="0"/>
        <item x="4"/>
        <item h="1" x="5"/>
        <item h="1" x="2"/>
        <item t="default"/>
      </items>
    </pivotField>
    <pivotField subtotalTop="0" showAll="0"/>
    <pivotField subtotalTop="0" showAll="0"/>
    <pivotField subtotalTop="0" showAll="0"/>
    <pivotField subtotalTop="0" showAll="0">
      <items count="2">
        <item x="0"/>
        <item t="default"/>
      </items>
    </pivotField>
    <pivotField subtotalTop="0" showAll="0"/>
    <pivotField subtotalTop="0" showAll="0"/>
    <pivotField numFmtId="14" subtotalTop="0" showAll="0"/>
    <pivotField dataField="1" subtotalTop="0"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učet z Tržba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4.xml><?xml version="1.0" encoding="utf-8"?>
<pivotTableDefinition xmlns="http://schemas.openxmlformats.org/spreadsheetml/2006/main" name="Kontingenční tabulka3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B14" firstHeaderRow="1" firstDataRow="1" firstDataCol="1" rowPageCount="1" colPageCount="1"/>
  <pivotFields count="17">
    <pivotField subtotalTop="0" showAll="0"/>
    <pivotField subtotalTop="0" showAll="0"/>
    <pivotField subtotalTop="0" showAll="0"/>
    <pivotField axis="axisRow" subtotalTop="0" showAll="0">
      <items count="9">
        <item x="3"/>
        <item x="4"/>
        <item x="1"/>
        <item x="2"/>
        <item x="5"/>
        <item x="0"/>
        <item x="7"/>
        <item x="6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Page" subtotalTop="0" showAll="0">
      <items count="2">
        <item x="0"/>
        <item t="default"/>
      </items>
    </pivotField>
    <pivotField subtotalTop="0" showAll="0">
      <items count="3">
        <item x="0"/>
        <item x="1"/>
        <item t="default"/>
      </items>
    </pivotField>
    <pivotField subtotalTop="0" showAll="0"/>
    <pivotField numFmtId="14" subtotalTop="0" showAll="0"/>
    <pivotField dataField="1" subtotalTop="0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2" hier="-1"/>
  </pageFields>
  <dataFields count="1">
    <dataField name="Součet z Tržba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Skupina1" sourceName="Skupina">
  <pivotTables>
    <pivotTable tabId="11" name="Kontingenční tabulka4"/>
  </pivotTables>
  <data>
    <tabular pivotCacheId="1">
      <items count="6">
        <i x="3"/>
        <i x="1" s="1"/>
        <i x="0"/>
        <i x="4" s="1"/>
        <i x="5"/>
        <i x="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Datum_měsíc1" sourceName="Datum měsíc">
  <pivotTables>
    <pivotTable tabId="11" name="Kontingenční tabulka3"/>
  </pivotTables>
  <data>
    <tabular pivotCacheId="1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Skupina 1" cache="Průřez_Skupina1" caption="Skupina" rowHeight="241300"/>
  <slicer name="Datum měsíc 1" cache="Průřez_Datum_měsíc1" caption="Datum měsíc" rowHeight="241300"/>
</slicers>
</file>

<file path=xl/tables/table1.xml><?xml version="1.0" encoding="utf-8"?>
<table xmlns="http://schemas.openxmlformats.org/spreadsheetml/2006/main" id="1" name="Tabulka1" displayName="Tabulka1" ref="B8:C16" totalsRowShown="0" headerRowDxfId="4">
  <autoFilter ref="B8:C16"/>
  <tableColumns count="2">
    <tableColumn id="1" name="Id"/>
    <tableColumn id="2" name="Město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E8:F14" totalsRowShown="0" headerRowDxfId="3">
  <autoFilter ref="E8:F14"/>
  <tableColumns count="2">
    <tableColumn id="1" name="Id">
      <calculatedColumnFormula>LEFT(F9,1)</calculatedColumnFormula>
    </tableColumn>
    <tableColumn id="2" name="Skupin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H8:I16" totalsRowShown="0" headerRowDxfId="2">
  <autoFilter ref="H8:I16"/>
  <tableColumns count="2">
    <tableColumn id="1" name="Id"/>
    <tableColumn id="2" name="Prodejce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4" name="Tabulka4" displayName="Tabulka4" ref="K8:M29" totalsRowShown="0" headerRowDxfId="1">
  <autoFilter ref="K8:M29"/>
  <tableColumns count="3">
    <tableColumn id="1" name="ID"/>
    <tableColumn id="2" name="Produkt "/>
    <tableColumn id="3" name="Cena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"/>
  <sheetViews>
    <sheetView showGridLines="0" tabSelected="1" topLeftCell="A22" workbookViewId="0">
      <selection activeCell="F36" sqref="F36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107" t="s">
        <v>137</v>
      </c>
      <c r="D2" s="107"/>
      <c r="E2" s="107"/>
      <c r="F2" s="107"/>
      <c r="G2" s="107"/>
      <c r="H2" s="107"/>
      <c r="I2" s="107"/>
      <c r="J2" s="107"/>
      <c r="K2" s="28"/>
      <c r="L2" s="29"/>
    </row>
    <row r="3" spans="3:16" ht="31.5" customHeight="1" x14ac:dyDescent="0.25">
      <c r="C3" s="108" t="s">
        <v>138</v>
      </c>
      <c r="D3" s="108"/>
      <c r="E3" s="108"/>
      <c r="F3" s="108"/>
      <c r="G3" s="108"/>
      <c r="H3" s="108"/>
      <c r="I3" s="108"/>
      <c r="J3" s="108"/>
    </row>
    <row r="4" spans="3:16" ht="28.5" customHeight="1" x14ac:dyDescent="0.25">
      <c r="C4" s="109" t="s">
        <v>153</v>
      </c>
      <c r="D4" s="109"/>
      <c r="E4" s="109"/>
      <c r="F4" s="109"/>
      <c r="G4" s="109"/>
      <c r="H4" s="109"/>
      <c r="I4" s="109"/>
      <c r="J4" s="109"/>
    </row>
    <row r="5" spans="3:16" ht="17.25" customHeight="1" thickBot="1" x14ac:dyDescent="0.3">
      <c r="C5" s="30"/>
      <c r="D5" s="30"/>
      <c r="E5" s="30"/>
      <c r="F5" s="30"/>
      <c r="G5" s="30"/>
      <c r="H5" s="31"/>
      <c r="I5" s="30"/>
      <c r="J5" s="30"/>
    </row>
    <row r="6" spans="3:16" ht="11.25" customHeight="1" thickTop="1" x14ac:dyDescent="0.25">
      <c r="C6" s="32"/>
      <c r="D6" s="33"/>
      <c r="E6" s="33"/>
      <c r="F6" s="33"/>
      <c r="G6" s="33"/>
      <c r="H6" s="33"/>
      <c r="I6" s="33"/>
      <c r="J6" s="34"/>
    </row>
    <row r="7" spans="3:16" ht="27.75" customHeight="1" x14ac:dyDescent="0.35">
      <c r="C7" s="35"/>
      <c r="D7" s="36" t="s">
        <v>139</v>
      </c>
      <c r="E7" s="37"/>
      <c r="F7" s="37"/>
      <c r="G7" s="38"/>
      <c r="H7" s="37"/>
      <c r="I7" s="37"/>
      <c r="J7" s="39"/>
    </row>
    <row r="8" spans="3:16" s="40" customFormat="1" ht="20.25" customHeight="1" x14ac:dyDescent="0.25">
      <c r="C8" s="41"/>
      <c r="D8" s="42"/>
      <c r="E8" s="42" t="s">
        <v>154</v>
      </c>
      <c r="F8" s="42"/>
      <c r="G8" s="43"/>
      <c r="H8" s="42"/>
      <c r="I8" s="42"/>
      <c r="J8" s="44"/>
    </row>
    <row r="9" spans="3:16" s="40" customFormat="1" ht="20.25" customHeight="1" x14ac:dyDescent="0.25">
      <c r="C9" s="41"/>
      <c r="D9" s="42"/>
      <c r="E9" s="42" t="s">
        <v>155</v>
      </c>
      <c r="F9" s="42"/>
      <c r="G9" s="42"/>
      <c r="H9" s="42"/>
      <c r="I9" s="42"/>
      <c r="J9" s="44"/>
    </row>
    <row r="10" spans="3:16" s="40" customFormat="1" ht="20.25" customHeight="1" x14ac:dyDescent="0.25">
      <c r="C10" s="41"/>
      <c r="D10" s="42"/>
      <c r="E10" s="42" t="s">
        <v>156</v>
      </c>
      <c r="F10" s="42"/>
      <c r="G10" s="42"/>
      <c r="H10" s="42"/>
      <c r="I10" s="42"/>
      <c r="J10" s="44"/>
    </row>
    <row r="11" spans="3:16" s="40" customFormat="1" ht="20.25" customHeight="1" x14ac:dyDescent="0.25">
      <c r="C11" s="41"/>
      <c r="D11" s="42"/>
      <c r="E11" s="42" t="s">
        <v>157</v>
      </c>
      <c r="F11" s="42"/>
      <c r="G11" s="42"/>
      <c r="H11" s="42"/>
      <c r="I11" s="42"/>
      <c r="J11" s="44"/>
    </row>
    <row r="12" spans="3:16" ht="15.75" thickBot="1" x14ac:dyDescent="0.3">
      <c r="C12" s="45"/>
      <c r="D12" s="46"/>
      <c r="E12" s="46"/>
      <c r="F12" s="46"/>
      <c r="G12" s="46"/>
      <c r="H12" s="46"/>
      <c r="I12" s="46"/>
      <c r="J12" s="47"/>
    </row>
    <row r="13" spans="3:16" ht="16.5" thickTop="1" thickBot="1" x14ac:dyDescent="0.3"/>
    <row r="14" spans="3:16" ht="15.75" customHeight="1" thickTop="1" x14ac:dyDescent="0.25">
      <c r="C14" s="48"/>
      <c r="D14" s="49"/>
      <c r="E14" s="49"/>
      <c r="F14" s="49"/>
      <c r="G14" s="49"/>
      <c r="H14" s="49"/>
      <c r="I14" s="49"/>
      <c r="J14" s="50"/>
    </row>
    <row r="15" spans="3:16" ht="22.5" customHeight="1" x14ac:dyDescent="0.25">
      <c r="C15" s="110" t="s">
        <v>140</v>
      </c>
      <c r="D15" s="111"/>
      <c r="E15" s="111"/>
      <c r="F15" s="111"/>
      <c r="G15" s="111"/>
      <c r="H15" s="51"/>
      <c r="I15" s="51"/>
      <c r="J15" s="52"/>
      <c r="P15" s="53"/>
    </row>
    <row r="16" spans="3:16" ht="22.5" customHeight="1" x14ac:dyDescent="0.25">
      <c r="C16" s="110"/>
      <c r="D16" s="111"/>
      <c r="E16" s="111"/>
      <c r="F16" s="111"/>
      <c r="G16" s="111"/>
      <c r="H16" s="51"/>
      <c r="I16" s="51"/>
      <c r="J16" s="52"/>
      <c r="P16" s="53"/>
    </row>
    <row r="17" spans="3:16" ht="13.5" customHeight="1" x14ac:dyDescent="0.25">
      <c r="C17" s="54"/>
      <c r="D17" s="55"/>
      <c r="E17" s="55"/>
      <c r="F17" s="55"/>
      <c r="G17" s="55"/>
      <c r="H17" s="51"/>
      <c r="I17" s="51"/>
      <c r="J17" s="52"/>
      <c r="P17" s="53"/>
    </row>
    <row r="18" spans="3:16" ht="18" customHeight="1" x14ac:dyDescent="0.25">
      <c r="C18" s="56"/>
      <c r="D18" s="112" t="s">
        <v>141</v>
      </c>
      <c r="E18" s="112"/>
      <c r="F18" s="112"/>
      <c r="G18" s="112"/>
      <c r="H18" s="57"/>
      <c r="I18" s="57"/>
      <c r="J18" s="58"/>
    </row>
    <row r="19" spans="3:16" ht="36.75" customHeight="1" x14ac:dyDescent="0.25">
      <c r="C19" s="56"/>
      <c r="D19" s="112"/>
      <c r="E19" s="112"/>
      <c r="F19" s="112"/>
      <c r="G19" s="112"/>
      <c r="H19" s="113">
        <v>5002722</v>
      </c>
      <c r="I19" s="113"/>
      <c r="J19" s="114"/>
    </row>
    <row r="20" spans="3:16" ht="12" customHeight="1" thickBot="1" x14ac:dyDescent="0.3">
      <c r="C20" s="59"/>
      <c r="D20" s="60"/>
      <c r="E20" s="60"/>
      <c r="F20" s="60"/>
      <c r="G20" s="60"/>
      <c r="H20" s="60"/>
      <c r="I20" s="60"/>
      <c r="J20" s="61"/>
    </row>
    <row r="21" spans="3:16" ht="16.5" thickTop="1" thickBot="1" x14ac:dyDescent="0.3"/>
    <row r="22" spans="3:16" ht="24" thickTop="1" x14ac:dyDescent="0.35">
      <c r="C22" s="62"/>
      <c r="D22" s="63"/>
      <c r="E22" s="64"/>
      <c r="F22" s="64"/>
      <c r="G22" s="64"/>
      <c r="H22" s="64"/>
      <c r="I22" s="64"/>
      <c r="J22" s="65"/>
    </row>
    <row r="23" spans="3:16" ht="15" customHeight="1" x14ac:dyDescent="0.25">
      <c r="C23" s="66"/>
      <c r="D23" s="67"/>
      <c r="E23" s="67"/>
      <c r="F23" s="67"/>
      <c r="G23" s="67"/>
      <c r="H23" s="67"/>
      <c r="I23" s="67"/>
      <c r="J23" s="68"/>
    </row>
    <row r="24" spans="3:16" ht="15" customHeight="1" x14ac:dyDescent="0.25">
      <c r="C24" s="66"/>
      <c r="D24" s="103" t="s">
        <v>142</v>
      </c>
      <c r="E24" s="103"/>
      <c r="F24" s="103"/>
      <c r="G24" s="103"/>
      <c r="H24" s="69"/>
      <c r="I24" s="67"/>
      <c r="J24" s="68"/>
    </row>
    <row r="25" spans="3:16" ht="15" customHeight="1" x14ac:dyDescent="0.25">
      <c r="C25" s="66"/>
      <c r="D25" s="103"/>
      <c r="E25" s="103"/>
      <c r="F25" s="103"/>
      <c r="G25" s="103"/>
      <c r="H25" s="69"/>
      <c r="I25" s="67"/>
      <c r="J25" s="68"/>
    </row>
    <row r="26" spans="3:16" ht="15" customHeight="1" x14ac:dyDescent="0.25">
      <c r="C26" s="66"/>
      <c r="D26" s="69"/>
      <c r="E26" s="69"/>
      <c r="F26" s="69"/>
      <c r="G26" s="69"/>
      <c r="H26" s="69"/>
      <c r="I26" s="67"/>
      <c r="J26" s="68"/>
    </row>
    <row r="27" spans="3:16" s="40" customFormat="1" ht="18.75" customHeight="1" x14ac:dyDescent="0.25">
      <c r="C27" s="70"/>
      <c r="D27" s="71"/>
      <c r="E27" s="72" t="s">
        <v>143</v>
      </c>
      <c r="F27" s="73"/>
      <c r="G27" s="73" t="s">
        <v>144</v>
      </c>
      <c r="H27" s="74"/>
      <c r="I27" s="75"/>
      <c r="J27" s="76"/>
    </row>
    <row r="28" spans="3:16" s="40" customFormat="1" ht="18.75" customHeight="1" x14ac:dyDescent="0.25">
      <c r="C28" s="70"/>
      <c r="D28" s="71"/>
      <c r="E28" s="72" t="s">
        <v>145</v>
      </c>
      <c r="F28" s="73"/>
      <c r="G28" s="73" t="s">
        <v>146</v>
      </c>
      <c r="H28" s="74"/>
      <c r="I28" s="75"/>
      <c r="J28" s="76"/>
    </row>
    <row r="29" spans="3:16" s="40" customFormat="1" ht="18.75" customHeight="1" x14ac:dyDescent="0.25">
      <c r="C29" s="70"/>
      <c r="D29" s="71"/>
      <c r="E29" s="72" t="s">
        <v>147</v>
      </c>
      <c r="F29" s="73"/>
      <c r="G29" s="73" t="s">
        <v>148</v>
      </c>
      <c r="H29" s="77"/>
      <c r="I29" s="75"/>
      <c r="J29" s="76"/>
    </row>
    <row r="30" spans="3:16" s="40" customFormat="1" ht="18.75" customHeight="1" x14ac:dyDescent="0.25">
      <c r="C30" s="70"/>
      <c r="D30" s="71"/>
      <c r="E30" s="72"/>
      <c r="F30" s="104" t="s">
        <v>149</v>
      </c>
      <c r="G30" s="104"/>
      <c r="H30" s="104"/>
      <c r="I30" s="104"/>
      <c r="J30" s="105"/>
    </row>
    <row r="31" spans="3:16" s="40" customFormat="1" ht="18.75" customHeight="1" x14ac:dyDescent="0.25">
      <c r="C31" s="70"/>
      <c r="D31" s="71"/>
      <c r="E31" s="72"/>
      <c r="F31" s="104"/>
      <c r="G31" s="104"/>
      <c r="H31" s="104"/>
      <c r="I31" s="104"/>
      <c r="J31" s="105"/>
    </row>
    <row r="32" spans="3:16" ht="13.5" customHeight="1" thickBot="1" x14ac:dyDescent="0.3">
      <c r="C32" s="78"/>
      <c r="D32" s="79"/>
      <c r="E32" s="80"/>
      <c r="F32" s="80"/>
      <c r="G32" s="80"/>
      <c r="H32" s="81"/>
      <c r="I32" s="81"/>
      <c r="J32" s="82"/>
    </row>
    <row r="33" spans="1:12" ht="16.5" thickTop="1" thickBot="1" x14ac:dyDescent="0.3"/>
    <row r="34" spans="1:12" ht="10.5" customHeight="1" thickTop="1" x14ac:dyDescent="0.25">
      <c r="C34" s="83"/>
      <c r="D34" s="84"/>
      <c r="E34" s="84"/>
      <c r="F34" s="84"/>
      <c r="G34" s="84"/>
      <c r="H34" s="84"/>
      <c r="I34" s="84"/>
      <c r="J34" s="85"/>
    </row>
    <row r="35" spans="1:12" ht="27" customHeight="1" x14ac:dyDescent="0.35">
      <c r="C35" s="86"/>
      <c r="D35" s="87" t="s">
        <v>150</v>
      </c>
      <c r="E35" s="88"/>
      <c r="F35" s="88"/>
      <c r="G35" s="88"/>
      <c r="H35" s="88"/>
      <c r="I35" s="88"/>
      <c r="J35" s="89"/>
    </row>
    <row r="36" spans="1:12" s="90" customFormat="1" ht="19.5" customHeight="1" x14ac:dyDescent="0.25">
      <c r="C36" s="91"/>
      <c r="D36" s="92"/>
      <c r="E36" s="93" t="s">
        <v>151</v>
      </c>
      <c r="F36" s="92"/>
      <c r="G36" s="92"/>
      <c r="H36" s="92"/>
      <c r="I36" s="92"/>
      <c r="J36" s="94"/>
    </row>
    <row r="37" spans="1:12" s="90" customFormat="1" ht="19.5" customHeight="1" x14ac:dyDescent="0.25">
      <c r="C37" s="95"/>
      <c r="D37" s="92"/>
      <c r="E37" s="93" t="s">
        <v>158</v>
      </c>
      <c r="F37" s="92"/>
      <c r="G37" s="92"/>
      <c r="H37" s="92"/>
      <c r="I37" s="92"/>
      <c r="J37" s="94"/>
    </row>
    <row r="38" spans="1:12" s="90" customFormat="1" ht="19.5" customHeight="1" x14ac:dyDescent="0.25">
      <c r="C38" s="95"/>
      <c r="D38" s="92"/>
      <c r="E38" s="93" t="s">
        <v>158</v>
      </c>
      <c r="F38" s="92"/>
      <c r="G38" s="92"/>
      <c r="H38" s="92"/>
      <c r="I38" s="92"/>
      <c r="J38" s="94"/>
    </row>
    <row r="39" spans="1:12" s="90" customFormat="1" ht="18.75" customHeight="1" x14ac:dyDescent="0.25">
      <c r="C39" s="95"/>
      <c r="D39" s="92"/>
      <c r="E39" s="93" t="s">
        <v>159</v>
      </c>
      <c r="F39" s="92"/>
      <c r="G39" s="92"/>
      <c r="H39" s="92"/>
      <c r="I39" s="92"/>
      <c r="J39" s="94"/>
    </row>
    <row r="40" spans="1:12" s="90" customFormat="1" ht="18.75" customHeight="1" x14ac:dyDescent="0.25">
      <c r="C40" s="95"/>
      <c r="D40" s="92"/>
      <c r="E40" s="93" t="s">
        <v>160</v>
      </c>
      <c r="F40" s="92"/>
      <c r="G40" s="92"/>
      <c r="H40" s="92"/>
      <c r="I40" s="92"/>
      <c r="J40" s="94"/>
    </row>
    <row r="41" spans="1:12" ht="15.75" thickBot="1" x14ac:dyDescent="0.3">
      <c r="C41" s="96"/>
      <c r="D41" s="97"/>
      <c r="E41" s="98"/>
      <c r="F41" s="97"/>
      <c r="G41" s="97"/>
      <c r="H41" s="97"/>
      <c r="I41" s="97"/>
      <c r="J41" s="99"/>
    </row>
    <row r="42" spans="1:12" ht="15.75" thickTop="1" x14ac:dyDescent="0.25">
      <c r="A42" s="100"/>
      <c r="C42" s="101"/>
    </row>
    <row r="43" spans="1:12" x14ac:dyDescent="0.25">
      <c r="B43" s="106" t="s">
        <v>152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</row>
    <row r="44" spans="1:12" ht="9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</sheetData>
  <mergeCells count="9">
    <mergeCell ref="D24:G25"/>
    <mergeCell ref="F30:J31"/>
    <mergeCell ref="B43:L43"/>
    <mergeCell ref="C2:J2"/>
    <mergeCell ref="C3:J3"/>
    <mergeCell ref="C4:J4"/>
    <mergeCell ref="C15:G16"/>
    <mergeCell ref="D18:G19"/>
    <mergeCell ref="H19:J19"/>
  </mergeCells>
  <hyperlinks>
    <hyperlink ref="G27" r:id="rId1"/>
    <hyperlink ref="E36" r:id="rId2"/>
    <hyperlink ref="G29" r:id="rId3"/>
    <hyperlink ref="G28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/>
  </sheetViews>
  <sheetFormatPr defaultRowHeight="15" x14ac:dyDescent="0.25"/>
  <cols>
    <col min="1" max="1" width="32" customWidth="1"/>
    <col min="4" max="4" width="19" customWidth="1"/>
  </cols>
  <sheetData>
    <row r="1" spans="1:2" x14ac:dyDescent="0.25">
      <c r="A1" t="s">
        <v>49</v>
      </c>
      <c r="B1" t="s">
        <v>3</v>
      </c>
    </row>
    <row r="2" spans="1:2" x14ac:dyDescent="0.25">
      <c r="A2" t="s">
        <v>64</v>
      </c>
      <c r="B2">
        <v>10</v>
      </c>
    </row>
    <row r="3" spans="1:2" x14ac:dyDescent="0.25">
      <c r="A3" t="s">
        <v>65</v>
      </c>
      <c r="B3">
        <v>60</v>
      </c>
    </row>
    <row r="4" spans="1:2" x14ac:dyDescent="0.25">
      <c r="A4" t="s">
        <v>66</v>
      </c>
      <c r="B4">
        <v>45</v>
      </c>
    </row>
    <row r="5" spans="1:2" x14ac:dyDescent="0.25">
      <c r="A5" t="s">
        <v>67</v>
      </c>
      <c r="B5">
        <v>33</v>
      </c>
    </row>
    <row r="6" spans="1:2" x14ac:dyDescent="0.25">
      <c r="A6" t="s">
        <v>68</v>
      </c>
      <c r="B6">
        <v>44</v>
      </c>
    </row>
    <row r="7" spans="1:2" x14ac:dyDescent="0.25">
      <c r="A7" t="s">
        <v>69</v>
      </c>
      <c r="B7">
        <v>12</v>
      </c>
    </row>
    <row r="8" spans="1:2" x14ac:dyDescent="0.25">
      <c r="A8" t="s">
        <v>70</v>
      </c>
      <c r="B8">
        <v>5</v>
      </c>
    </row>
    <row r="9" spans="1:2" x14ac:dyDescent="0.25">
      <c r="A9" t="s">
        <v>71</v>
      </c>
      <c r="B9">
        <v>8</v>
      </c>
    </row>
    <row r="10" spans="1:2" x14ac:dyDescent="0.25">
      <c r="A10" t="s">
        <v>72</v>
      </c>
      <c r="B10">
        <v>24</v>
      </c>
    </row>
    <row r="11" spans="1:2" x14ac:dyDescent="0.25">
      <c r="A11" t="s">
        <v>73</v>
      </c>
      <c r="B11">
        <v>32</v>
      </c>
    </row>
    <row r="12" spans="1:2" x14ac:dyDescent="0.25">
      <c r="A12" t="s">
        <v>74</v>
      </c>
      <c r="B12">
        <v>24</v>
      </c>
    </row>
    <row r="13" spans="1:2" x14ac:dyDescent="0.25">
      <c r="A13" t="s">
        <v>75</v>
      </c>
      <c r="B13">
        <v>20</v>
      </c>
    </row>
    <row r="14" spans="1:2" x14ac:dyDescent="0.25">
      <c r="A14" t="s">
        <v>76</v>
      </c>
      <c r="B14">
        <v>45</v>
      </c>
    </row>
    <row r="15" spans="1:2" x14ac:dyDescent="0.25">
      <c r="A15" t="s">
        <v>77</v>
      </c>
      <c r="B15">
        <v>45</v>
      </c>
    </row>
    <row r="16" spans="1:2" x14ac:dyDescent="0.25">
      <c r="A16" t="s">
        <v>78</v>
      </c>
      <c r="B16">
        <v>45</v>
      </c>
    </row>
    <row r="17" spans="1:2" x14ac:dyDescent="0.25">
      <c r="A17" t="s">
        <v>79</v>
      </c>
      <c r="B17">
        <v>12</v>
      </c>
    </row>
    <row r="18" spans="1:2" x14ac:dyDescent="0.25">
      <c r="A18" t="s">
        <v>80</v>
      </c>
      <c r="B18">
        <v>1</v>
      </c>
    </row>
    <row r="19" spans="1:2" x14ac:dyDescent="0.25">
      <c r="A19" t="s">
        <v>81</v>
      </c>
      <c r="B19">
        <v>145</v>
      </c>
    </row>
    <row r="20" spans="1:2" x14ac:dyDescent="0.25">
      <c r="A20" t="s">
        <v>82</v>
      </c>
      <c r="B20">
        <v>10</v>
      </c>
    </row>
    <row r="21" spans="1:2" x14ac:dyDescent="0.25">
      <c r="A21" t="s">
        <v>83</v>
      </c>
      <c r="B21">
        <v>20</v>
      </c>
    </row>
    <row r="22" spans="1:2" x14ac:dyDescent="0.25">
      <c r="A22" t="s">
        <v>84</v>
      </c>
      <c r="B22">
        <v>30</v>
      </c>
    </row>
    <row r="23" spans="1:2" x14ac:dyDescent="0.25">
      <c r="A23" t="s">
        <v>85</v>
      </c>
      <c r="B23">
        <v>12</v>
      </c>
    </row>
    <row r="24" spans="1:2" x14ac:dyDescent="0.25">
      <c r="A24" t="s">
        <v>86</v>
      </c>
      <c r="B24">
        <v>15</v>
      </c>
    </row>
    <row r="25" spans="1:2" x14ac:dyDescent="0.25">
      <c r="A25" t="s">
        <v>87</v>
      </c>
      <c r="B25">
        <v>18</v>
      </c>
    </row>
    <row r="26" spans="1:2" x14ac:dyDescent="0.25">
      <c r="A26" t="s">
        <v>88</v>
      </c>
      <c r="B26">
        <v>6</v>
      </c>
    </row>
    <row r="27" spans="1:2" x14ac:dyDescent="0.25">
      <c r="A27" t="s">
        <v>89</v>
      </c>
      <c r="B27">
        <v>12</v>
      </c>
    </row>
    <row r="28" spans="1:2" x14ac:dyDescent="0.25">
      <c r="A28" t="s">
        <v>90</v>
      </c>
      <c r="B28">
        <v>49</v>
      </c>
    </row>
    <row r="29" spans="1:2" x14ac:dyDescent="0.25">
      <c r="A29" t="s">
        <v>91</v>
      </c>
      <c r="B29">
        <v>51</v>
      </c>
    </row>
    <row r="30" spans="1:2" x14ac:dyDescent="0.25">
      <c r="A30" t="s">
        <v>92</v>
      </c>
      <c r="B30">
        <v>14</v>
      </c>
    </row>
    <row r="31" spans="1:2" x14ac:dyDescent="0.25">
      <c r="A31" t="s">
        <v>93</v>
      </c>
      <c r="B31">
        <v>87</v>
      </c>
    </row>
    <row r="32" spans="1:2" x14ac:dyDescent="0.25">
      <c r="A32" t="s">
        <v>119</v>
      </c>
      <c r="B32">
        <v>8</v>
      </c>
    </row>
    <row r="33" spans="1:2" x14ac:dyDescent="0.25">
      <c r="A33" t="s">
        <v>120</v>
      </c>
      <c r="B33">
        <v>24</v>
      </c>
    </row>
    <row r="34" spans="1:2" x14ac:dyDescent="0.25">
      <c r="A34" t="s">
        <v>121</v>
      </c>
      <c r="B34">
        <v>32</v>
      </c>
    </row>
    <row r="35" spans="1:2" x14ac:dyDescent="0.25">
      <c r="A35" t="s">
        <v>122</v>
      </c>
      <c r="B35">
        <v>24</v>
      </c>
    </row>
    <row r="36" spans="1:2" x14ac:dyDescent="0.25">
      <c r="A36" t="s">
        <v>123</v>
      </c>
      <c r="B36">
        <v>20</v>
      </c>
    </row>
    <row r="37" spans="1:2" x14ac:dyDescent="0.25">
      <c r="A37" t="s">
        <v>124</v>
      </c>
      <c r="B37">
        <v>45</v>
      </c>
    </row>
    <row r="38" spans="1:2" x14ac:dyDescent="0.25">
      <c r="A38" t="s">
        <v>125</v>
      </c>
      <c r="B38">
        <v>45</v>
      </c>
    </row>
    <row r="39" spans="1:2" x14ac:dyDescent="0.25">
      <c r="A39" t="s">
        <v>126</v>
      </c>
      <c r="B39">
        <v>45</v>
      </c>
    </row>
    <row r="40" spans="1:2" x14ac:dyDescent="0.25">
      <c r="A40" t="s">
        <v>127</v>
      </c>
      <c r="B40">
        <v>12</v>
      </c>
    </row>
    <row r="41" spans="1:2" x14ac:dyDescent="0.25">
      <c r="A41" t="s">
        <v>128</v>
      </c>
      <c r="B41">
        <v>1</v>
      </c>
    </row>
    <row r="42" spans="1:2" x14ac:dyDescent="0.25">
      <c r="A42" t="s">
        <v>129</v>
      </c>
      <c r="B42">
        <v>145</v>
      </c>
    </row>
    <row r="43" spans="1:2" x14ac:dyDescent="0.25">
      <c r="A43" t="s">
        <v>130</v>
      </c>
      <c r="B43">
        <v>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9"/>
  <sheetViews>
    <sheetView workbookViewId="0">
      <selection activeCell="H9" sqref="H9:H16"/>
    </sheetView>
  </sheetViews>
  <sheetFormatPr defaultRowHeight="15" x14ac:dyDescent="0.25"/>
  <cols>
    <col min="1" max="1" width="4.5703125" customWidth="1"/>
    <col min="3" max="3" width="18" customWidth="1"/>
    <col min="4" max="4" width="5.7109375" customWidth="1"/>
    <col min="6" max="6" width="12" customWidth="1"/>
    <col min="7" max="7" width="4.85546875" customWidth="1"/>
    <col min="9" max="9" width="22.28515625" customWidth="1"/>
    <col min="10" max="10" width="5.5703125" customWidth="1"/>
    <col min="12" max="12" width="12.140625" customWidth="1"/>
    <col min="16" max="34" width="4" style="5" customWidth="1"/>
    <col min="35" max="42" width="4" customWidth="1"/>
  </cols>
  <sheetData>
    <row r="1" spans="2:39" x14ac:dyDescent="0.25">
      <c r="P1" s="6" t="s">
        <v>64</v>
      </c>
    </row>
    <row r="2" spans="2:39" x14ac:dyDescent="0.25">
      <c r="P2" s="5">
        <v>1</v>
      </c>
      <c r="Q2" s="5">
        <v>2</v>
      </c>
      <c r="R2" s="5">
        <v>3</v>
      </c>
      <c r="S2" s="5">
        <v>4</v>
      </c>
      <c r="T2" s="5">
        <v>5</v>
      </c>
      <c r="U2" s="5">
        <v>6</v>
      </c>
      <c r="V2" s="5">
        <v>7</v>
      </c>
      <c r="W2" s="5">
        <v>8</v>
      </c>
      <c r="X2" s="5">
        <v>9</v>
      </c>
      <c r="Y2" s="5">
        <v>10</v>
      </c>
      <c r="Z2" s="5">
        <v>11</v>
      </c>
      <c r="AA2" s="5">
        <v>12</v>
      </c>
      <c r="AB2" s="5">
        <v>13</v>
      </c>
      <c r="AC2" s="5">
        <v>14</v>
      </c>
      <c r="AD2" s="5">
        <v>15</v>
      </c>
      <c r="AE2" s="5">
        <v>16</v>
      </c>
      <c r="AF2" s="5">
        <v>17</v>
      </c>
      <c r="AG2" s="5">
        <v>18</v>
      </c>
      <c r="AH2" s="5">
        <v>19</v>
      </c>
      <c r="AI2" s="5">
        <v>20</v>
      </c>
      <c r="AJ2" s="5">
        <v>21</v>
      </c>
      <c r="AK2" s="5">
        <v>22</v>
      </c>
      <c r="AL2" s="5">
        <v>23</v>
      </c>
      <c r="AM2" s="5">
        <v>24</v>
      </c>
    </row>
    <row r="3" spans="2:39" x14ac:dyDescent="0.25">
      <c r="P3" s="22" t="str">
        <f t="shared" ref="P3:AM3" si="0">MID($P$1,P2,1)</f>
        <v>I</v>
      </c>
      <c r="Q3" s="22" t="str">
        <f t="shared" si="0"/>
        <v>D</v>
      </c>
      <c r="R3" s="5" t="str">
        <f t="shared" si="0"/>
        <v>_</v>
      </c>
      <c r="S3" s="21" t="str">
        <f t="shared" si="0"/>
        <v>P</v>
      </c>
      <c r="T3" s="21" t="str">
        <f t="shared" si="0"/>
        <v>R</v>
      </c>
      <c r="U3" s="5" t="str">
        <f t="shared" si="0"/>
        <v>-</v>
      </c>
      <c r="V3" s="12" t="str">
        <f t="shared" si="0"/>
        <v>H</v>
      </c>
      <c r="W3" s="5" t="str">
        <f t="shared" si="0"/>
        <v>-</v>
      </c>
      <c r="X3" s="13" t="str">
        <f t="shared" si="0"/>
        <v>2</v>
      </c>
      <c r="Y3" s="13" t="str">
        <f t="shared" si="0"/>
        <v>0</v>
      </c>
      <c r="Z3" s="13" t="str">
        <f t="shared" si="0"/>
        <v>1</v>
      </c>
      <c r="AA3" s="13" t="str">
        <f t="shared" si="0"/>
        <v>3</v>
      </c>
      <c r="AB3" s="17" t="str">
        <f t="shared" si="0"/>
        <v>0</v>
      </c>
      <c r="AC3" s="17" t="str">
        <f t="shared" si="0"/>
        <v>2</v>
      </c>
      <c r="AD3" s="16" t="str">
        <f t="shared" si="0"/>
        <v>0</v>
      </c>
      <c r="AE3" s="16" t="str">
        <f t="shared" si="0"/>
        <v>1</v>
      </c>
      <c r="AF3" s="5" t="str">
        <f t="shared" si="0"/>
        <v>_</v>
      </c>
      <c r="AG3" s="14" t="str">
        <f t="shared" si="0"/>
        <v>1</v>
      </c>
      <c r="AH3" s="5" t="str">
        <f t="shared" si="0"/>
        <v>_</v>
      </c>
      <c r="AI3" s="11" t="str">
        <f t="shared" si="0"/>
        <v>F</v>
      </c>
      <c r="AJ3" s="11" t="str">
        <f t="shared" si="0"/>
        <v>a</v>
      </c>
      <c r="AK3" s="8" t="str">
        <f t="shared" si="0"/>
        <v>1</v>
      </c>
      <c r="AL3" s="8" t="str">
        <f t="shared" si="0"/>
        <v>1</v>
      </c>
      <c r="AM3" s="8" t="str">
        <f t="shared" si="0"/>
        <v>1</v>
      </c>
    </row>
    <row r="4" spans="2:39" x14ac:dyDescent="0.25">
      <c r="P4" s="22"/>
      <c r="Q4" s="22"/>
      <c r="S4" s="21"/>
      <c r="T4" s="21"/>
      <c r="V4" s="12"/>
      <c r="X4" s="13"/>
      <c r="Y4" s="13"/>
      <c r="Z4" s="13"/>
      <c r="AA4" s="13"/>
      <c r="AB4" s="17"/>
      <c r="AC4" s="17"/>
      <c r="AD4" s="16"/>
      <c r="AE4" s="16"/>
      <c r="AG4" s="14"/>
      <c r="AI4" s="9"/>
      <c r="AJ4" s="9"/>
      <c r="AK4" s="115" t="s">
        <v>96</v>
      </c>
      <c r="AL4" s="115"/>
      <c r="AM4" s="115"/>
    </row>
    <row r="5" spans="2:39" x14ac:dyDescent="0.25">
      <c r="O5" s="5"/>
      <c r="P5" s="22"/>
      <c r="Q5" s="22"/>
      <c r="S5" s="21"/>
      <c r="T5" s="21"/>
      <c r="V5" s="12"/>
      <c r="X5" s="13"/>
      <c r="Y5" s="13"/>
      <c r="Z5" s="13"/>
      <c r="AA5" s="13"/>
      <c r="AB5" s="17"/>
      <c r="AC5" s="17"/>
      <c r="AD5" s="16"/>
      <c r="AE5" s="16"/>
      <c r="AG5" s="14"/>
      <c r="AI5" s="116" t="s">
        <v>0</v>
      </c>
      <c r="AJ5" s="116"/>
      <c r="AK5" s="116"/>
      <c r="AL5" s="116"/>
      <c r="AM5" s="116"/>
    </row>
    <row r="6" spans="2:39" x14ac:dyDescent="0.25">
      <c r="P6" s="22"/>
      <c r="Q6" s="22"/>
      <c r="S6" s="21"/>
      <c r="T6" s="21"/>
      <c r="V6" s="12"/>
      <c r="X6" s="13"/>
      <c r="Y6" s="13"/>
      <c r="Z6" s="13"/>
      <c r="AA6" s="13"/>
      <c r="AB6" s="17"/>
      <c r="AC6" s="17"/>
      <c r="AD6" s="16"/>
      <c r="AE6" s="16"/>
      <c r="AG6" s="15" t="s">
        <v>109</v>
      </c>
      <c r="AH6" s="14"/>
      <c r="AI6" s="10"/>
      <c r="AJ6" s="10"/>
      <c r="AK6" s="10"/>
      <c r="AL6" s="10"/>
      <c r="AM6" s="10"/>
    </row>
    <row r="7" spans="2:39" x14ac:dyDescent="0.25">
      <c r="P7" s="22"/>
      <c r="Q7" s="22"/>
      <c r="S7" s="21"/>
      <c r="T7" s="21"/>
      <c r="V7" s="12"/>
      <c r="X7" s="13"/>
      <c r="Y7" s="13"/>
      <c r="Z7" s="13"/>
      <c r="AA7" s="13"/>
      <c r="AB7" s="17"/>
      <c r="AC7" s="17"/>
      <c r="AD7" s="16" t="s">
        <v>105</v>
      </c>
      <c r="AE7" s="16"/>
      <c r="AF7" s="16"/>
      <c r="AG7" s="16"/>
      <c r="AH7" s="16"/>
      <c r="AI7" s="18"/>
    </row>
    <row r="8" spans="2:39" s="3" customFormat="1" x14ac:dyDescent="0.25">
      <c r="B8" s="3" t="s">
        <v>58</v>
      </c>
      <c r="C8" s="3" t="s">
        <v>94</v>
      </c>
      <c r="E8" s="3" t="s">
        <v>58</v>
      </c>
      <c r="F8" s="3" t="s">
        <v>95</v>
      </c>
      <c r="H8" s="3" t="s">
        <v>58</v>
      </c>
      <c r="I8" s="3" t="s">
        <v>0</v>
      </c>
      <c r="K8" s="3" t="s">
        <v>37</v>
      </c>
      <c r="L8" s="3" t="s">
        <v>1</v>
      </c>
      <c r="M8" s="3" t="s">
        <v>4</v>
      </c>
      <c r="P8" s="22"/>
      <c r="Q8" s="22"/>
      <c r="R8" s="7"/>
      <c r="S8" s="21"/>
      <c r="T8" s="21"/>
      <c r="U8" s="7"/>
      <c r="V8" s="12"/>
      <c r="W8" s="7"/>
      <c r="X8" s="13"/>
      <c r="Y8" s="13"/>
      <c r="Z8" s="13"/>
      <c r="AA8" s="13"/>
      <c r="AB8" s="19" t="s">
        <v>106</v>
      </c>
      <c r="AC8" s="17"/>
      <c r="AD8" s="17"/>
      <c r="AE8" s="17"/>
      <c r="AF8" s="17"/>
      <c r="AG8" s="17"/>
      <c r="AH8" s="17"/>
    </row>
    <row r="9" spans="2:39" x14ac:dyDescent="0.25">
      <c r="B9" t="s">
        <v>41</v>
      </c>
      <c r="C9" t="s">
        <v>38</v>
      </c>
      <c r="E9" t="str">
        <f>LEFT(F9,1)</f>
        <v>H</v>
      </c>
      <c r="F9" t="s">
        <v>5</v>
      </c>
      <c r="H9" t="s">
        <v>50</v>
      </c>
      <c r="I9" t="s">
        <v>111</v>
      </c>
      <c r="K9">
        <v>111</v>
      </c>
      <c r="L9" t="s">
        <v>6</v>
      </c>
      <c r="M9">
        <v>251</v>
      </c>
      <c r="P9" s="22"/>
      <c r="Q9" s="22"/>
      <c r="S9" s="21"/>
      <c r="T9" s="21"/>
      <c r="V9" s="12"/>
      <c r="X9" s="13" t="s">
        <v>107</v>
      </c>
      <c r="Y9" s="13"/>
      <c r="Z9" s="13"/>
      <c r="AA9" s="13"/>
      <c r="AB9" s="13"/>
      <c r="AC9" s="13"/>
      <c r="AD9" s="13"/>
      <c r="AE9" s="13"/>
      <c r="AF9" s="13"/>
      <c r="AG9" s="13"/>
    </row>
    <row r="10" spans="2:39" x14ac:dyDescent="0.25">
      <c r="B10" t="s">
        <v>40</v>
      </c>
      <c r="C10" t="s">
        <v>39</v>
      </c>
      <c r="E10" t="str">
        <f>LEFT(F10,1)</f>
        <v>G</v>
      </c>
      <c r="F10" t="s">
        <v>7</v>
      </c>
      <c r="H10" t="s">
        <v>51</v>
      </c>
      <c r="I10" t="s">
        <v>112</v>
      </c>
      <c r="K10">
        <v>112</v>
      </c>
      <c r="L10" t="s">
        <v>8</v>
      </c>
      <c r="M10">
        <v>324</v>
      </c>
      <c r="P10" s="22"/>
      <c r="Q10" s="22"/>
      <c r="S10" s="21"/>
      <c r="T10" s="21"/>
      <c r="V10" s="20" t="s">
        <v>95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2:39" x14ac:dyDescent="0.25">
      <c r="B11" t="s">
        <v>43</v>
      </c>
      <c r="C11" t="s">
        <v>59</v>
      </c>
      <c r="E11" t="str">
        <f>LEFT(F11,1)</f>
        <v>P</v>
      </c>
      <c r="F11" t="s">
        <v>14</v>
      </c>
      <c r="H11" t="s">
        <v>52</v>
      </c>
      <c r="I11" t="s">
        <v>113</v>
      </c>
      <c r="K11">
        <v>113</v>
      </c>
      <c r="L11" t="s">
        <v>9</v>
      </c>
      <c r="M11">
        <v>75</v>
      </c>
      <c r="P11" s="22"/>
      <c r="Q11" s="22"/>
      <c r="S11" s="27" t="s">
        <v>94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2:39" x14ac:dyDescent="0.25">
      <c r="B12" t="s">
        <v>42</v>
      </c>
      <c r="C12" t="s">
        <v>33</v>
      </c>
      <c r="E12" t="str">
        <f>LEFT(F12,1)</f>
        <v>F</v>
      </c>
      <c r="F12" t="s">
        <v>19</v>
      </c>
      <c r="H12" t="s">
        <v>53</v>
      </c>
      <c r="I12" t="s">
        <v>10</v>
      </c>
      <c r="K12">
        <v>114</v>
      </c>
      <c r="L12" t="s">
        <v>11</v>
      </c>
      <c r="M12">
        <v>784</v>
      </c>
      <c r="P12" s="23" t="s">
        <v>108</v>
      </c>
      <c r="Q12" s="22"/>
      <c r="R12" s="22"/>
      <c r="S12" s="22"/>
      <c r="T12" s="22"/>
      <c r="U12" s="22"/>
      <c r="V12" s="22"/>
      <c r="W12" s="22"/>
      <c r="X12" s="22"/>
      <c r="Y12" s="22"/>
    </row>
    <row r="13" spans="2:39" x14ac:dyDescent="0.25">
      <c r="B13" t="s">
        <v>44</v>
      </c>
      <c r="C13" t="s">
        <v>60</v>
      </c>
      <c r="E13" t="s">
        <v>48</v>
      </c>
      <c r="F13" t="s">
        <v>21</v>
      </c>
      <c r="H13" t="s">
        <v>54</v>
      </c>
      <c r="I13" t="s">
        <v>12</v>
      </c>
      <c r="K13">
        <v>115</v>
      </c>
      <c r="L13" t="s">
        <v>13</v>
      </c>
      <c r="M13">
        <v>2257</v>
      </c>
    </row>
    <row r="14" spans="2:39" x14ac:dyDescent="0.25">
      <c r="B14" t="s">
        <v>45</v>
      </c>
      <c r="C14" t="s">
        <v>61</v>
      </c>
      <c r="E14" t="str">
        <f>LEFT(F14,1)</f>
        <v>K</v>
      </c>
      <c r="F14" t="s">
        <v>31</v>
      </c>
      <c r="H14" t="s">
        <v>55</v>
      </c>
      <c r="I14" t="s">
        <v>134</v>
      </c>
      <c r="K14">
        <v>116</v>
      </c>
      <c r="L14" t="s">
        <v>15</v>
      </c>
      <c r="M14">
        <v>125</v>
      </c>
    </row>
    <row r="15" spans="2:39" x14ac:dyDescent="0.25">
      <c r="B15" t="s">
        <v>46</v>
      </c>
      <c r="C15" t="s">
        <v>62</v>
      </c>
      <c r="H15" t="s">
        <v>56</v>
      </c>
      <c r="I15" t="s">
        <v>135</v>
      </c>
      <c r="K15">
        <v>117</v>
      </c>
      <c r="L15" t="s">
        <v>17</v>
      </c>
      <c r="M15">
        <v>1257</v>
      </c>
    </row>
    <row r="16" spans="2:39" x14ac:dyDescent="0.25">
      <c r="B16" t="s">
        <v>47</v>
      </c>
      <c r="C16" t="s">
        <v>63</v>
      </c>
      <c r="H16" t="s">
        <v>57</v>
      </c>
      <c r="I16" t="s">
        <v>136</v>
      </c>
      <c r="K16">
        <v>118</v>
      </c>
      <c r="L16" t="s">
        <v>20</v>
      </c>
      <c r="M16">
        <v>3578</v>
      </c>
    </row>
    <row r="17" spans="11:16" x14ac:dyDescent="0.25">
      <c r="K17">
        <v>119</v>
      </c>
      <c r="L17" t="s">
        <v>22</v>
      </c>
      <c r="M17">
        <v>872</v>
      </c>
      <c r="P17" s="6" t="s">
        <v>110</v>
      </c>
    </row>
    <row r="18" spans="11:16" x14ac:dyDescent="0.25">
      <c r="K18">
        <v>120</v>
      </c>
      <c r="L18" t="s">
        <v>23</v>
      </c>
      <c r="M18">
        <v>1398</v>
      </c>
    </row>
    <row r="19" spans="11:16" x14ac:dyDescent="0.25">
      <c r="K19">
        <v>121</v>
      </c>
      <c r="L19" t="s">
        <v>24</v>
      </c>
      <c r="M19">
        <v>350</v>
      </c>
    </row>
    <row r="20" spans="11:16" x14ac:dyDescent="0.25">
      <c r="K20">
        <v>122</v>
      </c>
      <c r="L20" t="s">
        <v>25</v>
      </c>
      <c r="M20">
        <v>2174</v>
      </c>
    </row>
    <row r="21" spans="11:16" x14ac:dyDescent="0.25">
      <c r="K21">
        <v>123</v>
      </c>
      <c r="L21" t="s">
        <v>26</v>
      </c>
      <c r="M21">
        <v>159</v>
      </c>
    </row>
    <row r="22" spans="11:16" x14ac:dyDescent="0.25">
      <c r="K22">
        <v>124</v>
      </c>
      <c r="L22" t="s">
        <v>27</v>
      </c>
      <c r="M22">
        <v>336</v>
      </c>
    </row>
    <row r="23" spans="11:16" x14ac:dyDescent="0.25">
      <c r="K23">
        <v>125</v>
      </c>
      <c r="L23" t="s">
        <v>28</v>
      </c>
      <c r="M23">
        <v>99</v>
      </c>
    </row>
    <row r="24" spans="11:16" x14ac:dyDescent="0.25">
      <c r="K24">
        <v>126</v>
      </c>
      <c r="L24" t="s">
        <v>29</v>
      </c>
      <c r="M24">
        <v>5789</v>
      </c>
    </row>
    <row r="25" spans="11:16" x14ac:dyDescent="0.25">
      <c r="K25">
        <v>127</v>
      </c>
      <c r="L25" t="s">
        <v>30</v>
      </c>
      <c r="M25">
        <v>4578</v>
      </c>
    </row>
    <row r="26" spans="11:16" x14ac:dyDescent="0.25">
      <c r="K26">
        <v>128</v>
      </c>
      <c r="L26" t="s">
        <v>32</v>
      </c>
      <c r="M26">
        <v>478</v>
      </c>
    </row>
    <row r="27" spans="11:16" x14ac:dyDescent="0.25">
      <c r="K27">
        <v>129</v>
      </c>
      <c r="L27" t="s">
        <v>34</v>
      </c>
      <c r="M27">
        <v>155</v>
      </c>
    </row>
    <row r="28" spans="11:16" x14ac:dyDescent="0.25">
      <c r="K28">
        <v>130</v>
      </c>
      <c r="L28" t="s">
        <v>35</v>
      </c>
      <c r="M28">
        <v>2157</v>
      </c>
    </row>
    <row r="29" spans="11:16" x14ac:dyDescent="0.25">
      <c r="K29">
        <v>131</v>
      </c>
      <c r="L29" t="s">
        <v>36</v>
      </c>
      <c r="M29">
        <v>3257</v>
      </c>
    </row>
  </sheetData>
  <mergeCells count="2">
    <mergeCell ref="AK4:AM4"/>
    <mergeCell ref="AI5:AM5"/>
  </mergeCells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B1" workbookViewId="0">
      <selection activeCell="C2" sqref="C2:P31"/>
    </sheetView>
  </sheetViews>
  <sheetFormatPr defaultRowHeight="15" x14ac:dyDescent="0.25"/>
  <cols>
    <col min="1" max="1" width="32" customWidth="1"/>
    <col min="6" max="6" width="12.28515625" customWidth="1"/>
    <col min="7" max="7" width="15.7109375" customWidth="1"/>
    <col min="8" max="8" width="13.140625" customWidth="1"/>
    <col min="9" max="10" width="13.5703125" customWidth="1"/>
    <col min="11" max="11" width="12.28515625" customWidth="1"/>
    <col min="15" max="15" width="11.140625" customWidth="1"/>
  </cols>
  <sheetData>
    <row r="1" spans="1:16" x14ac:dyDescent="0.25">
      <c r="A1" t="s">
        <v>49</v>
      </c>
      <c r="B1" t="s">
        <v>3</v>
      </c>
      <c r="C1" t="s">
        <v>97</v>
      </c>
      <c r="D1" t="s">
        <v>94</v>
      </c>
      <c r="E1" t="s">
        <v>101</v>
      </c>
      <c r="F1" t="s">
        <v>98</v>
      </c>
      <c r="G1" t="s">
        <v>0</v>
      </c>
      <c r="H1" t="s">
        <v>99</v>
      </c>
      <c r="I1" t="s">
        <v>95</v>
      </c>
      <c r="J1" s="2" t="s">
        <v>100</v>
      </c>
      <c r="K1" t="s">
        <v>96</v>
      </c>
      <c r="L1" t="s">
        <v>4</v>
      </c>
      <c r="M1" s="2" t="s">
        <v>104</v>
      </c>
      <c r="N1" s="2" t="s">
        <v>103</v>
      </c>
      <c r="O1" s="2" t="s">
        <v>102</v>
      </c>
      <c r="P1" t="s">
        <v>2</v>
      </c>
    </row>
    <row r="2" spans="1:16" x14ac:dyDescent="0.25">
      <c r="A2" t="s">
        <v>64</v>
      </c>
      <c r="B2">
        <v>10</v>
      </c>
    </row>
    <row r="3" spans="1:16" x14ac:dyDescent="0.25">
      <c r="A3" t="s">
        <v>65</v>
      </c>
      <c r="B3">
        <v>60</v>
      </c>
    </row>
    <row r="4" spans="1:16" x14ac:dyDescent="0.25">
      <c r="A4" t="s">
        <v>66</v>
      </c>
      <c r="B4">
        <v>45</v>
      </c>
    </row>
    <row r="5" spans="1:16" x14ac:dyDescent="0.25">
      <c r="A5" t="s">
        <v>67</v>
      </c>
      <c r="B5">
        <v>33</v>
      </c>
    </row>
    <row r="6" spans="1:16" x14ac:dyDescent="0.25">
      <c r="A6" t="s">
        <v>68</v>
      </c>
      <c r="B6">
        <v>44</v>
      </c>
    </row>
    <row r="7" spans="1:16" x14ac:dyDescent="0.25">
      <c r="A7" t="s">
        <v>69</v>
      </c>
      <c r="B7">
        <v>12</v>
      </c>
    </row>
    <row r="8" spans="1:16" x14ac:dyDescent="0.25">
      <c r="A8" t="s">
        <v>70</v>
      </c>
      <c r="B8">
        <v>5</v>
      </c>
    </row>
    <row r="9" spans="1:16" x14ac:dyDescent="0.25">
      <c r="A9" t="s">
        <v>71</v>
      </c>
      <c r="B9">
        <v>8</v>
      </c>
    </row>
    <row r="10" spans="1:16" x14ac:dyDescent="0.25">
      <c r="A10" t="s">
        <v>72</v>
      </c>
      <c r="B10">
        <v>24</v>
      </c>
    </row>
    <row r="11" spans="1:16" x14ac:dyDescent="0.25">
      <c r="A11" t="s">
        <v>73</v>
      </c>
      <c r="B11">
        <v>32</v>
      </c>
    </row>
    <row r="12" spans="1:16" x14ac:dyDescent="0.25">
      <c r="A12" t="s">
        <v>74</v>
      </c>
      <c r="B12">
        <v>24</v>
      </c>
    </row>
    <row r="13" spans="1:16" x14ac:dyDescent="0.25">
      <c r="A13" t="s">
        <v>75</v>
      </c>
      <c r="B13">
        <v>20</v>
      </c>
    </row>
    <row r="14" spans="1:16" x14ac:dyDescent="0.25">
      <c r="A14" t="s">
        <v>76</v>
      </c>
      <c r="B14">
        <v>45</v>
      </c>
    </row>
    <row r="15" spans="1:16" x14ac:dyDescent="0.25">
      <c r="A15" t="s">
        <v>77</v>
      </c>
      <c r="B15">
        <v>45</v>
      </c>
    </row>
    <row r="16" spans="1:16" x14ac:dyDescent="0.25">
      <c r="A16" t="s">
        <v>78</v>
      </c>
      <c r="B16">
        <v>45</v>
      </c>
    </row>
    <row r="17" spans="1:2" x14ac:dyDescent="0.25">
      <c r="A17" t="s">
        <v>79</v>
      </c>
      <c r="B17">
        <v>12</v>
      </c>
    </row>
    <row r="18" spans="1:2" x14ac:dyDescent="0.25">
      <c r="A18" t="s">
        <v>80</v>
      </c>
      <c r="B18">
        <v>1</v>
      </c>
    </row>
    <row r="19" spans="1:2" x14ac:dyDescent="0.25">
      <c r="A19" t="s">
        <v>81</v>
      </c>
      <c r="B19">
        <v>145</v>
      </c>
    </row>
    <row r="20" spans="1:2" x14ac:dyDescent="0.25">
      <c r="A20" t="s">
        <v>82</v>
      </c>
      <c r="B20">
        <v>10</v>
      </c>
    </row>
    <row r="21" spans="1:2" x14ac:dyDescent="0.25">
      <c r="A21" t="s">
        <v>83</v>
      </c>
      <c r="B21">
        <v>20</v>
      </c>
    </row>
    <row r="22" spans="1:2" x14ac:dyDescent="0.25">
      <c r="A22" t="s">
        <v>84</v>
      </c>
      <c r="B22">
        <v>30</v>
      </c>
    </row>
    <row r="23" spans="1:2" x14ac:dyDescent="0.25">
      <c r="A23" t="s">
        <v>85</v>
      </c>
      <c r="B23">
        <v>12</v>
      </c>
    </row>
    <row r="24" spans="1:2" x14ac:dyDescent="0.25">
      <c r="A24" t="s">
        <v>86</v>
      </c>
      <c r="B24">
        <v>15</v>
      </c>
    </row>
    <row r="25" spans="1:2" x14ac:dyDescent="0.25">
      <c r="A25" t="s">
        <v>87</v>
      </c>
      <c r="B25">
        <v>18</v>
      </c>
    </row>
    <row r="26" spans="1:2" x14ac:dyDescent="0.25">
      <c r="A26" t="s">
        <v>88</v>
      </c>
      <c r="B26">
        <v>6</v>
      </c>
    </row>
    <row r="27" spans="1:2" x14ac:dyDescent="0.25">
      <c r="A27" t="s">
        <v>89</v>
      </c>
      <c r="B27">
        <v>12</v>
      </c>
    </row>
    <row r="28" spans="1:2" x14ac:dyDescent="0.25">
      <c r="A28" t="s">
        <v>90</v>
      </c>
      <c r="B28">
        <v>49</v>
      </c>
    </row>
    <row r="29" spans="1:2" x14ac:dyDescent="0.25">
      <c r="A29" t="s">
        <v>91</v>
      </c>
      <c r="B29">
        <v>51</v>
      </c>
    </row>
    <row r="30" spans="1:2" x14ac:dyDescent="0.25">
      <c r="A30" t="s">
        <v>92</v>
      </c>
      <c r="B30">
        <v>14</v>
      </c>
    </row>
    <row r="31" spans="1:2" x14ac:dyDescent="0.25">
      <c r="A31" t="s">
        <v>93</v>
      </c>
      <c r="B31">
        <v>87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E2" sqref="E2"/>
    </sheetView>
  </sheetViews>
  <sheetFormatPr defaultRowHeight="15" x14ac:dyDescent="0.25"/>
  <cols>
    <col min="1" max="1" width="32" customWidth="1"/>
    <col min="6" max="6" width="12.28515625" customWidth="1"/>
    <col min="7" max="7" width="15.7109375" customWidth="1"/>
    <col min="8" max="8" width="13.140625" customWidth="1"/>
    <col min="9" max="10" width="13.5703125" customWidth="1"/>
    <col min="11" max="11" width="12.28515625" customWidth="1"/>
    <col min="15" max="15" width="11.140625" customWidth="1"/>
  </cols>
  <sheetData>
    <row r="1" spans="1:16" x14ac:dyDescent="0.25">
      <c r="A1" t="s">
        <v>49</v>
      </c>
      <c r="B1" t="s">
        <v>3</v>
      </c>
      <c r="C1" t="s">
        <v>97</v>
      </c>
      <c r="D1" t="s">
        <v>94</v>
      </c>
      <c r="E1" t="s">
        <v>101</v>
      </c>
      <c r="F1" t="s">
        <v>98</v>
      </c>
      <c r="G1" t="s">
        <v>0</v>
      </c>
      <c r="H1" t="s">
        <v>99</v>
      </c>
      <c r="I1" t="s">
        <v>95</v>
      </c>
      <c r="J1" s="2" t="s">
        <v>100</v>
      </c>
      <c r="K1" t="s">
        <v>96</v>
      </c>
      <c r="L1" t="s">
        <v>4</v>
      </c>
      <c r="M1" s="2" t="s">
        <v>104</v>
      </c>
      <c r="N1" s="2" t="s">
        <v>103</v>
      </c>
      <c r="O1" s="2" t="s">
        <v>102</v>
      </c>
      <c r="P1" t="s">
        <v>2</v>
      </c>
    </row>
    <row r="2" spans="1:16" x14ac:dyDescent="0.25">
      <c r="A2" t="s">
        <v>64</v>
      </c>
      <c r="B2">
        <v>10</v>
      </c>
      <c r="C2" t="str">
        <f>MID(A2,4,2)</f>
        <v>PR</v>
      </c>
      <c r="E2">
        <f>FIND("_",A2,18)</f>
        <v>19</v>
      </c>
      <c r="F2" t="str">
        <f>MID(A2,E2+1,2)</f>
        <v>Fa</v>
      </c>
      <c r="H2" t="str">
        <f>MID(A2,7,1)</f>
        <v>H</v>
      </c>
      <c r="J2">
        <f>MID(A2,E2+3,3)+0</f>
        <v>111</v>
      </c>
      <c r="M2">
        <f>MID(A2,9,4)+0</f>
        <v>2013</v>
      </c>
      <c r="N2">
        <f>MID(A2,13,2)+0</f>
        <v>2</v>
      </c>
      <c r="O2">
        <f>MID(A2,15,2)+0</f>
        <v>1</v>
      </c>
    </row>
    <row r="3" spans="1:16" x14ac:dyDescent="0.25">
      <c r="A3" t="s">
        <v>65</v>
      </c>
      <c r="B3">
        <v>60</v>
      </c>
      <c r="C3" t="str">
        <f t="shared" ref="C3:C31" si="0">MID(A3,4,2)</f>
        <v>PR</v>
      </c>
      <c r="E3">
        <f t="shared" ref="E3:E31" si="1">FIND("_",A3,18)</f>
        <v>19</v>
      </c>
      <c r="F3" t="str">
        <f t="shared" ref="F3:F31" si="2">MID(A3,E3+1,2)</f>
        <v>Su</v>
      </c>
      <c r="H3" t="str">
        <f t="shared" ref="H3:H31" si="3">MID(A3,7,1)</f>
        <v>G</v>
      </c>
      <c r="J3">
        <f t="shared" ref="J3:J31" si="4">MID(A3,E3+3,3)+0</f>
        <v>112</v>
      </c>
      <c r="M3">
        <f t="shared" ref="M3:M31" si="5">MID(A3,9,4)+0</f>
        <v>2013</v>
      </c>
      <c r="N3">
        <f t="shared" ref="N3:N31" si="6">MID(A3,13,2)+0</f>
        <v>2</v>
      </c>
      <c r="O3">
        <f t="shared" ref="O3:O31" si="7">MID(A3,15,2)+0</f>
        <v>1</v>
      </c>
    </row>
    <row r="4" spans="1:16" x14ac:dyDescent="0.25">
      <c r="A4" t="s">
        <v>66</v>
      </c>
      <c r="B4">
        <v>45</v>
      </c>
      <c r="C4" t="str">
        <f t="shared" si="0"/>
        <v>PR</v>
      </c>
      <c r="E4">
        <f t="shared" si="1"/>
        <v>19</v>
      </c>
      <c r="F4" t="str">
        <f t="shared" si="2"/>
        <v>Ra</v>
      </c>
      <c r="H4" t="str">
        <f t="shared" si="3"/>
        <v>G</v>
      </c>
      <c r="J4">
        <f t="shared" si="4"/>
        <v>113</v>
      </c>
      <c r="M4">
        <f t="shared" si="5"/>
        <v>2013</v>
      </c>
      <c r="N4">
        <f t="shared" si="6"/>
        <v>2</v>
      </c>
      <c r="O4">
        <f t="shared" si="7"/>
        <v>5</v>
      </c>
    </row>
    <row r="5" spans="1:16" x14ac:dyDescent="0.25">
      <c r="A5" t="s">
        <v>67</v>
      </c>
      <c r="B5">
        <v>33</v>
      </c>
      <c r="C5" t="str">
        <f t="shared" si="0"/>
        <v>PR</v>
      </c>
      <c r="E5">
        <f t="shared" si="1"/>
        <v>19</v>
      </c>
      <c r="F5" t="str">
        <f t="shared" si="2"/>
        <v>Bo</v>
      </c>
      <c r="H5" t="str">
        <f t="shared" si="3"/>
        <v>H</v>
      </c>
      <c r="J5">
        <f t="shared" si="4"/>
        <v>114</v>
      </c>
      <c r="M5">
        <f t="shared" si="5"/>
        <v>2013</v>
      </c>
      <c r="N5">
        <f t="shared" si="6"/>
        <v>2</v>
      </c>
      <c r="O5">
        <f t="shared" si="7"/>
        <v>6</v>
      </c>
    </row>
    <row r="6" spans="1:16" x14ac:dyDescent="0.25">
      <c r="A6" t="s">
        <v>68</v>
      </c>
      <c r="B6">
        <v>44</v>
      </c>
      <c r="C6" t="str">
        <f t="shared" si="0"/>
        <v>PR</v>
      </c>
      <c r="E6">
        <f t="shared" si="1"/>
        <v>19</v>
      </c>
      <c r="F6" t="str">
        <f t="shared" si="2"/>
        <v>Wo</v>
      </c>
      <c r="H6" t="str">
        <f t="shared" si="3"/>
        <v>G</v>
      </c>
      <c r="J6">
        <f t="shared" si="4"/>
        <v>115</v>
      </c>
      <c r="M6">
        <f t="shared" si="5"/>
        <v>2013</v>
      </c>
      <c r="N6">
        <f t="shared" si="6"/>
        <v>2</v>
      </c>
      <c r="O6">
        <f t="shared" si="7"/>
        <v>6</v>
      </c>
    </row>
    <row r="7" spans="1:16" x14ac:dyDescent="0.25">
      <c r="A7" t="s">
        <v>69</v>
      </c>
      <c r="B7">
        <v>12</v>
      </c>
      <c r="C7" t="str">
        <f t="shared" si="0"/>
        <v>PR</v>
      </c>
      <c r="E7">
        <f t="shared" si="1"/>
        <v>19</v>
      </c>
      <c r="F7" t="str">
        <f t="shared" si="2"/>
        <v>Al</v>
      </c>
      <c r="H7" t="str">
        <f t="shared" si="3"/>
        <v>P</v>
      </c>
      <c r="J7">
        <f t="shared" si="4"/>
        <v>116</v>
      </c>
      <c r="M7">
        <f t="shared" si="5"/>
        <v>2013</v>
      </c>
      <c r="N7">
        <f t="shared" si="6"/>
        <v>2</v>
      </c>
      <c r="O7">
        <f t="shared" si="7"/>
        <v>6</v>
      </c>
    </row>
    <row r="8" spans="1:16" x14ac:dyDescent="0.25">
      <c r="A8" t="s">
        <v>70</v>
      </c>
      <c r="B8">
        <v>5</v>
      </c>
      <c r="C8" t="str">
        <f t="shared" si="0"/>
        <v>OP</v>
      </c>
      <c r="E8">
        <f t="shared" si="1"/>
        <v>19</v>
      </c>
      <c r="F8" t="str">
        <f t="shared" si="2"/>
        <v>Ba</v>
      </c>
      <c r="H8" t="str">
        <f t="shared" si="3"/>
        <v>P</v>
      </c>
      <c r="J8">
        <f t="shared" si="4"/>
        <v>117</v>
      </c>
      <c r="M8">
        <f t="shared" si="5"/>
        <v>2013</v>
      </c>
      <c r="N8">
        <f t="shared" si="6"/>
        <v>2</v>
      </c>
      <c r="O8">
        <f t="shared" si="7"/>
        <v>14</v>
      </c>
    </row>
    <row r="9" spans="1:16" x14ac:dyDescent="0.25">
      <c r="A9" t="s">
        <v>71</v>
      </c>
      <c r="B9">
        <v>8</v>
      </c>
      <c r="C9" t="str">
        <f t="shared" si="0"/>
        <v>OP</v>
      </c>
      <c r="E9">
        <f t="shared" si="1"/>
        <v>19</v>
      </c>
      <c r="F9" t="str">
        <f t="shared" si="2"/>
        <v>Sp</v>
      </c>
      <c r="H9" t="str">
        <f t="shared" si="3"/>
        <v>F</v>
      </c>
      <c r="J9">
        <f t="shared" si="4"/>
        <v>118</v>
      </c>
      <c r="M9">
        <f t="shared" si="5"/>
        <v>2013</v>
      </c>
      <c r="N9">
        <f t="shared" si="6"/>
        <v>2</v>
      </c>
      <c r="O9">
        <f t="shared" si="7"/>
        <v>14</v>
      </c>
    </row>
    <row r="10" spans="1:16" x14ac:dyDescent="0.25">
      <c r="A10" t="s">
        <v>72</v>
      </c>
      <c r="B10">
        <v>24</v>
      </c>
      <c r="C10" t="str">
        <f t="shared" si="0"/>
        <v>OP</v>
      </c>
      <c r="E10">
        <f t="shared" si="1"/>
        <v>19</v>
      </c>
      <c r="F10" t="str">
        <f t="shared" si="2"/>
        <v>Fa</v>
      </c>
      <c r="H10" t="str">
        <f t="shared" si="3"/>
        <v>S</v>
      </c>
      <c r="J10">
        <f t="shared" si="4"/>
        <v>119</v>
      </c>
      <c r="M10">
        <f t="shared" si="5"/>
        <v>2013</v>
      </c>
      <c r="N10">
        <f t="shared" si="6"/>
        <v>2</v>
      </c>
      <c r="O10">
        <f t="shared" si="7"/>
        <v>14</v>
      </c>
    </row>
    <row r="11" spans="1:16" x14ac:dyDescent="0.25">
      <c r="A11" t="s">
        <v>73</v>
      </c>
      <c r="B11">
        <v>32</v>
      </c>
      <c r="C11" t="str">
        <f t="shared" si="0"/>
        <v>OV</v>
      </c>
      <c r="E11">
        <f t="shared" si="1"/>
        <v>20</v>
      </c>
      <c r="F11" t="str">
        <f t="shared" si="2"/>
        <v>Su</v>
      </c>
      <c r="H11" t="str">
        <f t="shared" si="3"/>
        <v>S</v>
      </c>
      <c r="J11">
        <f t="shared" si="4"/>
        <v>120</v>
      </c>
      <c r="M11">
        <f t="shared" si="5"/>
        <v>2013</v>
      </c>
      <c r="N11">
        <f t="shared" si="6"/>
        <v>2</v>
      </c>
      <c r="O11">
        <f t="shared" si="7"/>
        <v>14</v>
      </c>
    </row>
    <row r="12" spans="1:16" x14ac:dyDescent="0.25">
      <c r="A12" t="s">
        <v>74</v>
      </c>
      <c r="B12">
        <v>24</v>
      </c>
      <c r="C12" t="str">
        <f t="shared" si="0"/>
        <v>OV</v>
      </c>
      <c r="E12">
        <f t="shared" si="1"/>
        <v>20</v>
      </c>
      <c r="F12" t="str">
        <f t="shared" si="2"/>
        <v>Ra</v>
      </c>
      <c r="H12" t="str">
        <f t="shared" si="3"/>
        <v>S</v>
      </c>
      <c r="J12">
        <f t="shared" si="4"/>
        <v>121</v>
      </c>
      <c r="M12">
        <f t="shared" si="5"/>
        <v>2013</v>
      </c>
      <c r="N12">
        <f t="shared" si="6"/>
        <v>2</v>
      </c>
      <c r="O12">
        <f t="shared" si="7"/>
        <v>14</v>
      </c>
    </row>
    <row r="13" spans="1:16" x14ac:dyDescent="0.25">
      <c r="A13" t="s">
        <v>75</v>
      </c>
      <c r="B13">
        <v>20</v>
      </c>
      <c r="C13" t="str">
        <f t="shared" si="0"/>
        <v>PR</v>
      </c>
      <c r="E13">
        <f t="shared" si="1"/>
        <v>20</v>
      </c>
      <c r="F13" t="str">
        <f t="shared" si="2"/>
        <v>Bo</v>
      </c>
      <c r="H13" t="str">
        <f t="shared" si="3"/>
        <v>H</v>
      </c>
      <c r="J13">
        <f t="shared" si="4"/>
        <v>122</v>
      </c>
      <c r="M13">
        <f t="shared" si="5"/>
        <v>2013</v>
      </c>
      <c r="N13">
        <f t="shared" si="6"/>
        <v>2</v>
      </c>
      <c r="O13">
        <f t="shared" si="7"/>
        <v>16</v>
      </c>
    </row>
    <row r="14" spans="1:16" x14ac:dyDescent="0.25">
      <c r="A14" t="s">
        <v>76</v>
      </c>
      <c r="B14">
        <v>45</v>
      </c>
      <c r="C14" t="str">
        <f t="shared" si="0"/>
        <v>PR</v>
      </c>
      <c r="E14">
        <f t="shared" si="1"/>
        <v>20</v>
      </c>
      <c r="F14" t="str">
        <f t="shared" si="2"/>
        <v>Wo</v>
      </c>
      <c r="H14" t="str">
        <f t="shared" si="3"/>
        <v>H</v>
      </c>
      <c r="J14">
        <f t="shared" si="4"/>
        <v>123</v>
      </c>
      <c r="M14">
        <f t="shared" si="5"/>
        <v>2013</v>
      </c>
      <c r="N14">
        <f t="shared" si="6"/>
        <v>2</v>
      </c>
      <c r="O14">
        <f t="shared" si="7"/>
        <v>16</v>
      </c>
    </row>
    <row r="15" spans="1:16" x14ac:dyDescent="0.25">
      <c r="A15" t="s">
        <v>77</v>
      </c>
      <c r="B15">
        <v>45</v>
      </c>
      <c r="C15" t="str">
        <f t="shared" si="0"/>
        <v>OV</v>
      </c>
      <c r="E15">
        <f t="shared" si="1"/>
        <v>20</v>
      </c>
      <c r="F15" t="str">
        <f t="shared" si="2"/>
        <v>Al</v>
      </c>
      <c r="H15" t="str">
        <f t="shared" si="3"/>
        <v>F</v>
      </c>
      <c r="J15">
        <f t="shared" si="4"/>
        <v>124</v>
      </c>
      <c r="M15">
        <f t="shared" si="5"/>
        <v>2013</v>
      </c>
      <c r="N15">
        <f t="shared" si="6"/>
        <v>2</v>
      </c>
      <c r="O15">
        <f t="shared" si="7"/>
        <v>16</v>
      </c>
    </row>
    <row r="16" spans="1:16" x14ac:dyDescent="0.25">
      <c r="A16" t="s">
        <v>78</v>
      </c>
      <c r="B16">
        <v>45</v>
      </c>
      <c r="C16" t="str">
        <f t="shared" si="0"/>
        <v>OV</v>
      </c>
      <c r="E16">
        <f t="shared" si="1"/>
        <v>20</v>
      </c>
      <c r="F16" t="str">
        <f t="shared" si="2"/>
        <v>Ba</v>
      </c>
      <c r="H16" t="str">
        <f t="shared" si="3"/>
        <v>H</v>
      </c>
      <c r="J16">
        <f t="shared" si="4"/>
        <v>125</v>
      </c>
      <c r="M16">
        <f t="shared" si="5"/>
        <v>2013</v>
      </c>
      <c r="N16">
        <f t="shared" si="6"/>
        <v>2</v>
      </c>
      <c r="O16">
        <f t="shared" si="7"/>
        <v>17</v>
      </c>
    </row>
    <row r="17" spans="1:15" x14ac:dyDescent="0.25">
      <c r="A17" t="s">
        <v>79</v>
      </c>
      <c r="B17">
        <v>12</v>
      </c>
      <c r="C17" t="str">
        <f t="shared" si="0"/>
        <v>BR</v>
      </c>
      <c r="E17">
        <f t="shared" si="1"/>
        <v>20</v>
      </c>
      <c r="F17" t="str">
        <f t="shared" si="2"/>
        <v>Sp</v>
      </c>
      <c r="H17" t="str">
        <f t="shared" si="3"/>
        <v>S</v>
      </c>
      <c r="J17">
        <f t="shared" si="4"/>
        <v>126</v>
      </c>
      <c r="M17">
        <f t="shared" si="5"/>
        <v>2013</v>
      </c>
      <c r="N17">
        <f t="shared" si="6"/>
        <v>2</v>
      </c>
      <c r="O17">
        <f t="shared" si="7"/>
        <v>21</v>
      </c>
    </row>
    <row r="18" spans="1:15" x14ac:dyDescent="0.25">
      <c r="A18" t="s">
        <v>80</v>
      </c>
      <c r="B18">
        <v>1</v>
      </c>
      <c r="C18" t="str">
        <f t="shared" si="0"/>
        <v>BR</v>
      </c>
      <c r="E18">
        <f t="shared" si="1"/>
        <v>20</v>
      </c>
      <c r="F18" t="str">
        <f t="shared" si="2"/>
        <v>Fa</v>
      </c>
      <c r="H18" t="str">
        <f t="shared" si="3"/>
        <v>H</v>
      </c>
      <c r="J18">
        <f t="shared" si="4"/>
        <v>127</v>
      </c>
      <c r="M18">
        <f t="shared" si="5"/>
        <v>2013</v>
      </c>
      <c r="N18">
        <f t="shared" si="6"/>
        <v>2</v>
      </c>
      <c r="O18">
        <f t="shared" si="7"/>
        <v>22</v>
      </c>
    </row>
    <row r="19" spans="1:15" x14ac:dyDescent="0.25">
      <c r="A19" t="s">
        <v>81</v>
      </c>
      <c r="B19">
        <v>145</v>
      </c>
      <c r="C19" t="str">
        <f t="shared" si="0"/>
        <v>BR</v>
      </c>
      <c r="E19">
        <f t="shared" si="1"/>
        <v>20</v>
      </c>
      <c r="F19" t="str">
        <f t="shared" si="2"/>
        <v>Su</v>
      </c>
      <c r="H19" t="str">
        <f t="shared" si="3"/>
        <v>K</v>
      </c>
      <c r="J19">
        <f t="shared" si="4"/>
        <v>128</v>
      </c>
      <c r="M19">
        <f t="shared" si="5"/>
        <v>2013</v>
      </c>
      <c r="N19">
        <f t="shared" si="6"/>
        <v>2</v>
      </c>
      <c r="O19">
        <f t="shared" si="7"/>
        <v>22</v>
      </c>
    </row>
    <row r="20" spans="1:15" x14ac:dyDescent="0.25">
      <c r="A20" t="s">
        <v>82</v>
      </c>
      <c r="B20">
        <v>10</v>
      </c>
      <c r="C20" t="str">
        <f t="shared" si="0"/>
        <v>OV</v>
      </c>
      <c r="E20">
        <f t="shared" si="1"/>
        <v>20</v>
      </c>
      <c r="F20" t="str">
        <f t="shared" si="2"/>
        <v>Ra</v>
      </c>
      <c r="H20" t="str">
        <f t="shared" si="3"/>
        <v>K</v>
      </c>
      <c r="J20">
        <f t="shared" si="4"/>
        <v>128</v>
      </c>
      <c r="M20">
        <f t="shared" si="5"/>
        <v>2013</v>
      </c>
      <c r="N20">
        <f t="shared" si="6"/>
        <v>2</v>
      </c>
      <c r="O20">
        <f t="shared" si="7"/>
        <v>26</v>
      </c>
    </row>
    <row r="21" spans="1:15" x14ac:dyDescent="0.25">
      <c r="A21" t="s">
        <v>83</v>
      </c>
      <c r="B21">
        <v>20</v>
      </c>
      <c r="C21" t="str">
        <f t="shared" si="0"/>
        <v>OL</v>
      </c>
      <c r="E21">
        <f t="shared" si="1"/>
        <v>20</v>
      </c>
      <c r="F21" t="str">
        <f t="shared" si="2"/>
        <v>Bo</v>
      </c>
      <c r="H21" t="str">
        <f t="shared" si="3"/>
        <v>G</v>
      </c>
      <c r="J21">
        <f t="shared" si="4"/>
        <v>113</v>
      </c>
      <c r="M21">
        <f t="shared" si="5"/>
        <v>2013</v>
      </c>
      <c r="N21">
        <f t="shared" si="6"/>
        <v>3</v>
      </c>
      <c r="O21">
        <f t="shared" si="7"/>
        <v>3</v>
      </c>
    </row>
    <row r="22" spans="1:15" x14ac:dyDescent="0.25">
      <c r="A22" t="s">
        <v>84</v>
      </c>
      <c r="B22">
        <v>30</v>
      </c>
      <c r="C22" t="str">
        <f t="shared" si="0"/>
        <v>OL</v>
      </c>
      <c r="E22">
        <f t="shared" si="1"/>
        <v>20</v>
      </c>
      <c r="F22" t="str">
        <f t="shared" si="2"/>
        <v>Wo</v>
      </c>
      <c r="H22" t="str">
        <f t="shared" si="3"/>
        <v>K</v>
      </c>
      <c r="J22">
        <f t="shared" si="4"/>
        <v>129</v>
      </c>
      <c r="M22">
        <f t="shared" si="5"/>
        <v>2013</v>
      </c>
      <c r="N22">
        <f t="shared" si="6"/>
        <v>3</v>
      </c>
      <c r="O22">
        <f t="shared" si="7"/>
        <v>4</v>
      </c>
    </row>
    <row r="23" spans="1:15" x14ac:dyDescent="0.25">
      <c r="A23" t="s">
        <v>85</v>
      </c>
      <c r="B23">
        <v>12</v>
      </c>
      <c r="C23" t="str">
        <f t="shared" si="0"/>
        <v>PR</v>
      </c>
      <c r="E23">
        <f t="shared" si="1"/>
        <v>20</v>
      </c>
      <c r="F23" t="str">
        <f t="shared" si="2"/>
        <v>Al</v>
      </c>
      <c r="H23" t="str">
        <f t="shared" si="3"/>
        <v>G</v>
      </c>
      <c r="J23">
        <f t="shared" si="4"/>
        <v>113</v>
      </c>
      <c r="M23">
        <f t="shared" si="5"/>
        <v>2013</v>
      </c>
      <c r="N23">
        <f t="shared" si="6"/>
        <v>3</v>
      </c>
      <c r="O23">
        <f t="shared" si="7"/>
        <v>5</v>
      </c>
    </row>
    <row r="24" spans="1:15" x14ac:dyDescent="0.25">
      <c r="A24" t="s">
        <v>86</v>
      </c>
      <c r="B24">
        <v>15</v>
      </c>
      <c r="C24" t="str">
        <f t="shared" si="0"/>
        <v>BR</v>
      </c>
      <c r="E24">
        <f t="shared" si="1"/>
        <v>20</v>
      </c>
      <c r="F24" t="str">
        <f t="shared" si="2"/>
        <v>Ba</v>
      </c>
      <c r="H24" t="str">
        <f t="shared" si="3"/>
        <v>S</v>
      </c>
      <c r="J24">
        <f t="shared" si="4"/>
        <v>120</v>
      </c>
      <c r="M24">
        <f t="shared" si="5"/>
        <v>2013</v>
      </c>
      <c r="N24">
        <f t="shared" si="6"/>
        <v>3</v>
      </c>
      <c r="O24">
        <f t="shared" si="7"/>
        <v>6</v>
      </c>
    </row>
    <row r="25" spans="1:15" x14ac:dyDescent="0.25">
      <c r="A25" t="s">
        <v>87</v>
      </c>
      <c r="B25">
        <v>18</v>
      </c>
      <c r="C25" t="str">
        <f t="shared" si="0"/>
        <v>OP</v>
      </c>
      <c r="E25">
        <f t="shared" si="1"/>
        <v>20</v>
      </c>
      <c r="F25" t="str">
        <f t="shared" si="2"/>
        <v>Sp</v>
      </c>
      <c r="H25" t="str">
        <f t="shared" si="3"/>
        <v>F</v>
      </c>
      <c r="J25">
        <f t="shared" si="4"/>
        <v>124</v>
      </c>
      <c r="M25">
        <f t="shared" si="5"/>
        <v>2013</v>
      </c>
      <c r="N25">
        <f t="shared" si="6"/>
        <v>3</v>
      </c>
      <c r="O25">
        <f t="shared" si="7"/>
        <v>7</v>
      </c>
    </row>
    <row r="26" spans="1:15" x14ac:dyDescent="0.25">
      <c r="A26" t="s">
        <v>88</v>
      </c>
      <c r="B26">
        <v>6</v>
      </c>
      <c r="C26" t="str">
        <f t="shared" si="0"/>
        <v>PL</v>
      </c>
      <c r="E26">
        <f t="shared" si="1"/>
        <v>20</v>
      </c>
      <c r="F26" t="str">
        <f t="shared" si="2"/>
        <v>Fa</v>
      </c>
      <c r="H26" t="str">
        <f t="shared" si="3"/>
        <v>G</v>
      </c>
      <c r="J26">
        <f t="shared" si="4"/>
        <v>130</v>
      </c>
      <c r="M26">
        <f t="shared" si="5"/>
        <v>2013</v>
      </c>
      <c r="N26">
        <f t="shared" si="6"/>
        <v>3</v>
      </c>
      <c r="O26">
        <f t="shared" si="7"/>
        <v>8</v>
      </c>
    </row>
    <row r="27" spans="1:15" x14ac:dyDescent="0.25">
      <c r="A27" t="s">
        <v>89</v>
      </c>
      <c r="B27">
        <v>12</v>
      </c>
      <c r="C27" t="str">
        <f t="shared" si="0"/>
        <v>ZL</v>
      </c>
      <c r="E27">
        <f t="shared" si="1"/>
        <v>20</v>
      </c>
      <c r="F27" t="str">
        <f t="shared" si="2"/>
        <v>Su</v>
      </c>
      <c r="H27" t="str">
        <f t="shared" si="3"/>
        <v>F</v>
      </c>
      <c r="J27">
        <f t="shared" si="4"/>
        <v>131</v>
      </c>
      <c r="M27">
        <f t="shared" si="5"/>
        <v>2013</v>
      </c>
      <c r="N27">
        <f t="shared" si="6"/>
        <v>3</v>
      </c>
      <c r="O27">
        <f t="shared" si="7"/>
        <v>8</v>
      </c>
    </row>
    <row r="28" spans="1:15" x14ac:dyDescent="0.25">
      <c r="A28" t="s">
        <v>90</v>
      </c>
      <c r="B28">
        <v>49</v>
      </c>
      <c r="C28" t="str">
        <f t="shared" si="0"/>
        <v>UH</v>
      </c>
      <c r="E28">
        <f t="shared" si="1"/>
        <v>20</v>
      </c>
      <c r="F28" t="str">
        <f t="shared" si="2"/>
        <v>Ra</v>
      </c>
      <c r="H28" t="str">
        <f t="shared" si="3"/>
        <v>H</v>
      </c>
      <c r="J28">
        <f t="shared" si="4"/>
        <v>114</v>
      </c>
      <c r="M28">
        <f t="shared" si="5"/>
        <v>2013</v>
      </c>
      <c r="N28">
        <f t="shared" si="6"/>
        <v>3</v>
      </c>
      <c r="O28">
        <f t="shared" si="7"/>
        <v>9</v>
      </c>
    </row>
    <row r="29" spans="1:15" x14ac:dyDescent="0.25">
      <c r="A29" t="s">
        <v>91</v>
      </c>
      <c r="B29">
        <v>51</v>
      </c>
      <c r="C29" t="str">
        <f t="shared" si="0"/>
        <v>OP</v>
      </c>
      <c r="E29">
        <f t="shared" si="1"/>
        <v>20</v>
      </c>
      <c r="F29" t="str">
        <f t="shared" si="2"/>
        <v>Bo</v>
      </c>
      <c r="H29" t="str">
        <f t="shared" si="3"/>
        <v>H</v>
      </c>
      <c r="J29">
        <f t="shared" si="4"/>
        <v>122</v>
      </c>
      <c r="M29">
        <f t="shared" si="5"/>
        <v>2013</v>
      </c>
      <c r="N29">
        <f t="shared" si="6"/>
        <v>3</v>
      </c>
      <c r="O29">
        <f t="shared" si="7"/>
        <v>10</v>
      </c>
    </row>
    <row r="30" spans="1:15" x14ac:dyDescent="0.25">
      <c r="A30" t="s">
        <v>92</v>
      </c>
      <c r="B30">
        <v>14</v>
      </c>
      <c r="C30" t="str">
        <f t="shared" si="0"/>
        <v>PL</v>
      </c>
      <c r="E30">
        <f t="shared" si="1"/>
        <v>20</v>
      </c>
      <c r="F30" t="str">
        <f t="shared" si="2"/>
        <v>Wo</v>
      </c>
      <c r="H30" t="str">
        <f t="shared" si="3"/>
        <v>H</v>
      </c>
      <c r="J30">
        <f t="shared" si="4"/>
        <v>111</v>
      </c>
      <c r="M30">
        <f t="shared" si="5"/>
        <v>2013</v>
      </c>
      <c r="N30">
        <f t="shared" si="6"/>
        <v>3</v>
      </c>
      <c r="O30">
        <f t="shared" si="7"/>
        <v>10</v>
      </c>
    </row>
    <row r="31" spans="1:15" x14ac:dyDescent="0.25">
      <c r="A31" t="s">
        <v>93</v>
      </c>
      <c r="B31">
        <v>87</v>
      </c>
      <c r="C31" t="str">
        <f t="shared" si="0"/>
        <v>ZL</v>
      </c>
      <c r="E31">
        <f t="shared" si="1"/>
        <v>20</v>
      </c>
      <c r="F31" t="str">
        <f t="shared" si="2"/>
        <v>Al</v>
      </c>
      <c r="H31" t="str">
        <f t="shared" si="3"/>
        <v>P</v>
      </c>
      <c r="J31">
        <f t="shared" si="4"/>
        <v>116</v>
      </c>
      <c r="M31">
        <f t="shared" si="5"/>
        <v>2013</v>
      </c>
      <c r="N31">
        <f t="shared" si="6"/>
        <v>3</v>
      </c>
      <c r="O31">
        <f t="shared" si="7"/>
        <v>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D2" sqref="D2"/>
    </sheetView>
  </sheetViews>
  <sheetFormatPr defaultRowHeight="15" x14ac:dyDescent="0.25"/>
  <cols>
    <col min="1" max="1" width="32" customWidth="1"/>
    <col min="3" max="3" width="9.140625" style="4"/>
    <col min="5" max="5" width="9.140625" style="4"/>
    <col min="6" max="6" width="12.28515625" customWidth="1"/>
    <col min="7" max="7" width="15.7109375" customWidth="1"/>
    <col min="8" max="8" width="9.7109375" style="4" customWidth="1"/>
    <col min="9" max="9" width="13.5703125" customWidth="1"/>
    <col min="10" max="10" width="13.5703125" style="4" customWidth="1"/>
    <col min="11" max="11" width="23.28515625" customWidth="1"/>
    <col min="13" max="14" width="9.140625" style="4"/>
    <col min="15" max="15" width="11.140625" style="4" customWidth="1"/>
    <col min="16" max="16" width="10.140625" bestFit="1" customWidth="1"/>
  </cols>
  <sheetData>
    <row r="1" spans="1:16" x14ac:dyDescent="0.25">
      <c r="A1" t="s">
        <v>49</v>
      </c>
      <c r="B1" t="s">
        <v>3</v>
      </c>
      <c r="C1" s="4" t="s">
        <v>97</v>
      </c>
      <c r="D1" t="s">
        <v>94</v>
      </c>
      <c r="E1" s="4" t="s">
        <v>101</v>
      </c>
      <c r="F1" t="s">
        <v>98</v>
      </c>
      <c r="G1" t="s">
        <v>0</v>
      </c>
      <c r="H1" s="4" t="s">
        <v>99</v>
      </c>
      <c r="I1" t="s">
        <v>95</v>
      </c>
      <c r="J1" s="4" t="s">
        <v>100</v>
      </c>
      <c r="K1" t="s">
        <v>96</v>
      </c>
      <c r="L1" t="s">
        <v>4</v>
      </c>
      <c r="M1" s="4" t="s">
        <v>104</v>
      </c>
      <c r="N1" s="4" t="s">
        <v>103</v>
      </c>
      <c r="O1" s="4" t="s">
        <v>102</v>
      </c>
      <c r="P1" t="s">
        <v>2</v>
      </c>
    </row>
    <row r="2" spans="1:16" x14ac:dyDescent="0.25">
      <c r="A2" t="s">
        <v>64</v>
      </c>
      <c r="B2">
        <v>10</v>
      </c>
      <c r="C2" s="4" t="str">
        <f>MID(A2,4,2)</f>
        <v>PR</v>
      </c>
      <c r="D2" t="str">
        <f>VLOOKUP(C2,Tabulka1[],2,0)</f>
        <v>Praha</v>
      </c>
      <c r="E2" s="4">
        <f>FIND("_",A2,18)</f>
        <v>19</v>
      </c>
      <c r="F2" t="str">
        <f>MID(A2,E2+1,2)</f>
        <v>Fa</v>
      </c>
      <c r="G2" t="str">
        <f>VLOOKUP(F2,Tabulka3[],2,0)</f>
        <v>Fantomas Pepa</v>
      </c>
      <c r="H2" s="4" t="str">
        <f>MID(A2,7,1)</f>
        <v>H</v>
      </c>
      <c r="I2" t="str">
        <f>VLOOKUP(H2,Tabulka2[],2,0)</f>
        <v>Hokej</v>
      </c>
      <c r="J2" s="4">
        <f>MID(A2,E2+3,3)+0</f>
        <v>111</v>
      </c>
      <c r="K2" t="str">
        <f>VLOOKUP(J2,Tabulka4[],2,0)</f>
        <v>Helma</v>
      </c>
      <c r="L2">
        <f>VLOOKUP(J2,Tabulka4[],3,0)</f>
        <v>251</v>
      </c>
      <c r="M2" s="4">
        <f>MID(A2,9,4)+0</f>
        <v>2013</v>
      </c>
      <c r="N2" s="4">
        <f>MID(A2,13,2)+0</f>
        <v>2</v>
      </c>
      <c r="O2" s="4">
        <f>MID(A2,15,2)+0</f>
        <v>1</v>
      </c>
      <c r="P2" s="1">
        <f>DATE(M2,N2,O2)</f>
        <v>41306</v>
      </c>
    </row>
    <row r="3" spans="1:16" x14ac:dyDescent="0.25">
      <c r="A3" t="s">
        <v>65</v>
      </c>
      <c r="B3">
        <v>60</v>
      </c>
      <c r="C3" s="4" t="str">
        <f t="shared" ref="C3:C31" si="0">MID(A3,4,2)</f>
        <v>PR</v>
      </c>
      <c r="D3" t="str">
        <f>VLOOKUP(C3,Tabulka1[],2,0)</f>
        <v>Praha</v>
      </c>
      <c r="E3" s="4">
        <f t="shared" ref="E3:E31" si="1">FIND("_",A3,18)</f>
        <v>19</v>
      </c>
      <c r="F3" t="str">
        <f t="shared" ref="F3:F31" si="2">MID(A3,E3+1,2)</f>
        <v>Su</v>
      </c>
      <c r="G3" t="str">
        <f>VLOOKUP(F3,Tabulka3[],2,0)</f>
        <v>Superman Jano</v>
      </c>
      <c r="H3" s="4" t="str">
        <f t="shared" ref="H3:H31" si="3">MID(A3,7,1)</f>
        <v>G</v>
      </c>
      <c r="I3" t="str">
        <f>VLOOKUP(H3,Tabulka2[],2,0)</f>
        <v>Golf</v>
      </c>
      <c r="J3" s="4">
        <f t="shared" ref="J3:J31" si="4">MID(A3,E3+3,3)+0</f>
        <v>112</v>
      </c>
      <c r="K3" t="str">
        <f>VLOOKUP(J3,Tabulka4[],2,0)</f>
        <v>Hůl</v>
      </c>
      <c r="L3">
        <f>VLOOKUP(J3,Tabulka4[],3,0)</f>
        <v>324</v>
      </c>
      <c r="M3" s="4">
        <f t="shared" ref="M3:M31" si="5">MID(A3,9,4)+0</f>
        <v>2013</v>
      </c>
      <c r="N3" s="4">
        <f t="shared" ref="N3:N31" si="6">MID(A3,13,2)+0</f>
        <v>2</v>
      </c>
      <c r="O3" s="4">
        <f t="shared" ref="O3:O31" si="7">MID(A3,15,2)+0</f>
        <v>1</v>
      </c>
      <c r="P3" s="1">
        <f t="shared" ref="P3:P31" si="8">DATE(M3,N3,O3)</f>
        <v>41306</v>
      </c>
    </row>
    <row r="4" spans="1:16" x14ac:dyDescent="0.25">
      <c r="A4" t="s">
        <v>66</v>
      </c>
      <c r="B4">
        <v>45</v>
      </c>
      <c r="C4" s="4" t="str">
        <f t="shared" si="0"/>
        <v>PR</v>
      </c>
      <c r="D4" t="str">
        <f>VLOOKUP(C4,Tabulka1[],2,0)</f>
        <v>Praha</v>
      </c>
      <c r="E4" s="4">
        <f t="shared" si="1"/>
        <v>19</v>
      </c>
      <c r="F4" t="str">
        <f t="shared" si="2"/>
        <v>Ra</v>
      </c>
      <c r="G4" t="str">
        <f>VLOOKUP(F4,Tabulka3[],2,0)</f>
        <v>Rakosníček Franta</v>
      </c>
      <c r="H4" s="4" t="str">
        <f t="shared" si="3"/>
        <v>G</v>
      </c>
      <c r="I4" t="str">
        <f>VLOOKUP(H4,Tabulka2[],2,0)</f>
        <v>Golf</v>
      </c>
      <c r="J4" s="4">
        <f t="shared" si="4"/>
        <v>113</v>
      </c>
      <c r="K4" t="str">
        <f>VLOOKUP(J4,Tabulka4[],2,0)</f>
        <v>Míček</v>
      </c>
      <c r="L4">
        <f>VLOOKUP(J4,Tabulka4[],3,0)</f>
        <v>75</v>
      </c>
      <c r="M4" s="4">
        <f t="shared" si="5"/>
        <v>2013</v>
      </c>
      <c r="N4" s="4">
        <f t="shared" si="6"/>
        <v>2</v>
      </c>
      <c r="O4" s="4">
        <f t="shared" si="7"/>
        <v>5</v>
      </c>
      <c r="P4" s="1">
        <f t="shared" si="8"/>
        <v>41310</v>
      </c>
    </row>
    <row r="5" spans="1:16" x14ac:dyDescent="0.25">
      <c r="A5" t="s">
        <v>67</v>
      </c>
      <c r="B5">
        <v>33</v>
      </c>
      <c r="C5" s="4" t="str">
        <f t="shared" si="0"/>
        <v>PR</v>
      </c>
      <c r="D5" t="str">
        <f>VLOOKUP(C5,Tabulka1[],2,0)</f>
        <v>Praha</v>
      </c>
      <c r="E5" s="4">
        <f t="shared" si="1"/>
        <v>19</v>
      </c>
      <c r="F5" t="str">
        <f t="shared" si="2"/>
        <v>Bo</v>
      </c>
      <c r="G5" t="str">
        <f>VLOOKUP(F5,Tabulka3[],2,0)</f>
        <v>Bond James</v>
      </c>
      <c r="H5" s="4" t="str">
        <f t="shared" si="3"/>
        <v>H</v>
      </c>
      <c r="I5" t="str">
        <f>VLOOKUP(H5,Tabulka2[],2,0)</f>
        <v>Hokej</v>
      </c>
      <c r="J5" s="4">
        <f t="shared" si="4"/>
        <v>114</v>
      </c>
      <c r="K5" t="str">
        <f>VLOOKUP(J5,Tabulka4[],2,0)</f>
        <v>Chránče</v>
      </c>
      <c r="L5">
        <f>VLOOKUP(J5,Tabulka4[],3,0)</f>
        <v>784</v>
      </c>
      <c r="M5" s="4">
        <f t="shared" si="5"/>
        <v>2013</v>
      </c>
      <c r="N5" s="4">
        <f t="shared" si="6"/>
        <v>2</v>
      </c>
      <c r="O5" s="4">
        <f t="shared" si="7"/>
        <v>6</v>
      </c>
      <c r="P5" s="1">
        <f t="shared" si="8"/>
        <v>41311</v>
      </c>
    </row>
    <row r="6" spans="1:16" x14ac:dyDescent="0.25">
      <c r="A6" t="s">
        <v>68</v>
      </c>
      <c r="B6">
        <v>44</v>
      </c>
      <c r="C6" s="4" t="str">
        <f t="shared" si="0"/>
        <v>PR</v>
      </c>
      <c r="D6" t="str">
        <f>VLOOKUP(C6,Tabulka1[],2,0)</f>
        <v>Praha</v>
      </c>
      <c r="E6" s="4">
        <f t="shared" si="1"/>
        <v>19</v>
      </c>
      <c r="F6" t="str">
        <f t="shared" si="2"/>
        <v>Wo</v>
      </c>
      <c r="G6" t="str">
        <f>VLOOKUP(F6,Tabulka3[],2,0)</f>
        <v>Wolker Johny</v>
      </c>
      <c r="H6" s="4" t="str">
        <f t="shared" si="3"/>
        <v>G</v>
      </c>
      <c r="I6" t="str">
        <f>VLOOKUP(H6,Tabulka2[],2,0)</f>
        <v>Golf</v>
      </c>
      <c r="J6" s="4">
        <f t="shared" si="4"/>
        <v>115</v>
      </c>
      <c r="K6" t="str">
        <f>VLOOKUP(J6,Tabulka4[],2,0)</f>
        <v>Boty</v>
      </c>
      <c r="L6">
        <f>VLOOKUP(J6,Tabulka4[],3,0)</f>
        <v>2257</v>
      </c>
      <c r="M6" s="4">
        <f t="shared" si="5"/>
        <v>2013</v>
      </c>
      <c r="N6" s="4">
        <f t="shared" si="6"/>
        <v>2</v>
      </c>
      <c r="O6" s="4">
        <f t="shared" si="7"/>
        <v>6</v>
      </c>
      <c r="P6" s="1">
        <f t="shared" si="8"/>
        <v>41311</v>
      </c>
    </row>
    <row r="7" spans="1:16" x14ac:dyDescent="0.25">
      <c r="A7" t="s">
        <v>69</v>
      </c>
      <c r="B7">
        <v>12</v>
      </c>
      <c r="C7" s="4" t="str">
        <f t="shared" si="0"/>
        <v>PR</v>
      </c>
      <c r="D7" t="str">
        <f>VLOOKUP(C7,Tabulka1[],2,0)</f>
        <v>Praha</v>
      </c>
      <c r="E7" s="4">
        <f t="shared" si="1"/>
        <v>19</v>
      </c>
      <c r="F7" t="str">
        <f t="shared" si="2"/>
        <v>Al</v>
      </c>
      <c r="G7" t="str">
        <f>VLOOKUP(F7,Tabulka3[],2,0)</f>
        <v>Aladin Velký</v>
      </c>
      <c r="H7" s="4" t="str">
        <f t="shared" si="3"/>
        <v>P</v>
      </c>
      <c r="I7" t="str">
        <f>VLOOKUP(H7,Tabulka2[],2,0)</f>
        <v>PinkPong</v>
      </c>
      <c r="J7" s="4">
        <f t="shared" si="4"/>
        <v>116</v>
      </c>
      <c r="K7" t="str">
        <f>VLOOKUP(J7,Tabulka4[],2,0)</f>
        <v>Lopta</v>
      </c>
      <c r="L7">
        <f>VLOOKUP(J7,Tabulka4[],3,0)</f>
        <v>125</v>
      </c>
      <c r="M7" s="4">
        <f t="shared" si="5"/>
        <v>2013</v>
      </c>
      <c r="N7" s="4">
        <f t="shared" si="6"/>
        <v>2</v>
      </c>
      <c r="O7" s="4">
        <f t="shared" si="7"/>
        <v>6</v>
      </c>
      <c r="P7" s="1">
        <f t="shared" si="8"/>
        <v>41311</v>
      </c>
    </row>
    <row r="8" spans="1:16" x14ac:dyDescent="0.25">
      <c r="A8" t="s">
        <v>70</v>
      </c>
      <c r="B8">
        <v>5</v>
      </c>
      <c r="C8" s="4" t="str">
        <f t="shared" si="0"/>
        <v>OP</v>
      </c>
      <c r="D8" t="str">
        <f>VLOOKUP(C8,Tabulka1[],2,0)</f>
        <v>Opava</v>
      </c>
      <c r="E8" s="4">
        <f t="shared" si="1"/>
        <v>19</v>
      </c>
      <c r="F8" t="str">
        <f t="shared" si="2"/>
        <v>Ba</v>
      </c>
      <c r="G8" t="str">
        <f>VLOOKUP(F8,Tabulka3[],2,0)</f>
        <v>Bathman Malý</v>
      </c>
      <c r="H8" s="4" t="str">
        <f t="shared" si="3"/>
        <v>P</v>
      </c>
      <c r="I8" t="str">
        <f>VLOOKUP(H8,Tabulka2[],2,0)</f>
        <v>PinkPong</v>
      </c>
      <c r="J8" s="4">
        <f t="shared" si="4"/>
        <v>117</v>
      </c>
      <c r="K8" t="str">
        <f>VLOOKUP(J8,Tabulka4[],2,0)</f>
        <v>Pálka</v>
      </c>
      <c r="L8">
        <f>VLOOKUP(J8,Tabulka4[],3,0)</f>
        <v>1257</v>
      </c>
      <c r="M8" s="4">
        <f t="shared" si="5"/>
        <v>2013</v>
      </c>
      <c r="N8" s="4">
        <f t="shared" si="6"/>
        <v>2</v>
      </c>
      <c r="O8" s="4">
        <f t="shared" si="7"/>
        <v>14</v>
      </c>
      <c r="P8" s="1">
        <f t="shared" si="8"/>
        <v>41319</v>
      </c>
    </row>
    <row r="9" spans="1:16" x14ac:dyDescent="0.25">
      <c r="A9" t="s">
        <v>71</v>
      </c>
      <c r="B9">
        <v>8</v>
      </c>
      <c r="C9" s="4" t="str">
        <f t="shared" si="0"/>
        <v>OP</v>
      </c>
      <c r="D9" t="str">
        <f>VLOOKUP(C9,Tabulka1[],2,0)</f>
        <v>Opava</v>
      </c>
      <c r="E9" s="4">
        <f t="shared" si="1"/>
        <v>19</v>
      </c>
      <c r="F9" t="str">
        <f t="shared" si="2"/>
        <v>Sp</v>
      </c>
      <c r="G9" t="str">
        <f>VLOOKUP(F9,Tabulka3[],2,0)</f>
        <v>Spiderman Lozicí</v>
      </c>
      <c r="H9" s="4" t="str">
        <f t="shared" si="3"/>
        <v>F</v>
      </c>
      <c r="I9" t="str">
        <f>VLOOKUP(H9,Tabulka2[],2,0)</f>
        <v>Fotbal</v>
      </c>
      <c r="J9" s="4">
        <f t="shared" si="4"/>
        <v>118</v>
      </c>
      <c r="K9" t="str">
        <f>VLOOKUP(J9,Tabulka4[],2,0)</f>
        <v>Kopačky</v>
      </c>
      <c r="L9">
        <f>VLOOKUP(J9,Tabulka4[],3,0)</f>
        <v>3578</v>
      </c>
      <c r="M9" s="4">
        <f t="shared" si="5"/>
        <v>2013</v>
      </c>
      <c r="N9" s="4">
        <f t="shared" si="6"/>
        <v>2</v>
      </c>
      <c r="O9" s="4">
        <f t="shared" si="7"/>
        <v>14</v>
      </c>
      <c r="P9" s="1">
        <f t="shared" si="8"/>
        <v>41319</v>
      </c>
    </row>
    <row r="10" spans="1:16" x14ac:dyDescent="0.25">
      <c r="A10" t="s">
        <v>72</v>
      </c>
      <c r="B10">
        <v>24</v>
      </c>
      <c r="C10" s="4" t="str">
        <f t="shared" si="0"/>
        <v>OP</v>
      </c>
      <c r="D10" t="str">
        <f>VLOOKUP(C10,Tabulka1[],2,0)</f>
        <v>Opava</v>
      </c>
      <c r="E10" s="4">
        <f t="shared" si="1"/>
        <v>19</v>
      </c>
      <c r="F10" t="str">
        <f t="shared" si="2"/>
        <v>Fa</v>
      </c>
      <c r="G10" t="str">
        <f>VLOOKUP(F10,Tabulka3[],2,0)</f>
        <v>Fantomas Pepa</v>
      </c>
      <c r="H10" s="4" t="str">
        <f t="shared" si="3"/>
        <v>S</v>
      </c>
      <c r="I10" t="str">
        <f>VLOOKUP(H10,Tabulka2[],2,0)</f>
        <v>Horolezectví</v>
      </c>
      <c r="J10" s="4">
        <f t="shared" si="4"/>
        <v>119</v>
      </c>
      <c r="K10" t="str">
        <f>VLOOKUP(J10,Tabulka4[],2,0)</f>
        <v>Karabina</v>
      </c>
      <c r="L10">
        <f>VLOOKUP(J10,Tabulka4[],3,0)</f>
        <v>872</v>
      </c>
      <c r="M10" s="4">
        <f t="shared" si="5"/>
        <v>2013</v>
      </c>
      <c r="N10" s="4">
        <f t="shared" si="6"/>
        <v>2</v>
      </c>
      <c r="O10" s="4">
        <f t="shared" si="7"/>
        <v>14</v>
      </c>
      <c r="P10" s="1">
        <f t="shared" si="8"/>
        <v>41319</v>
      </c>
    </row>
    <row r="11" spans="1:16" x14ac:dyDescent="0.25">
      <c r="A11" t="s">
        <v>73</v>
      </c>
      <c r="B11">
        <v>32</v>
      </c>
      <c r="C11" s="4" t="str">
        <f t="shared" si="0"/>
        <v>OV</v>
      </c>
      <c r="D11" t="str">
        <f>VLOOKUP(C11,Tabulka1[],2,0)</f>
        <v>Ostrava</v>
      </c>
      <c r="E11" s="4">
        <f t="shared" si="1"/>
        <v>20</v>
      </c>
      <c r="F11" t="str">
        <f t="shared" si="2"/>
        <v>Su</v>
      </c>
      <c r="G11" t="str">
        <f>VLOOKUP(F11,Tabulka3[],2,0)</f>
        <v>Superman Jano</v>
      </c>
      <c r="H11" s="4" t="str">
        <f t="shared" si="3"/>
        <v>S</v>
      </c>
      <c r="I11" t="str">
        <f>VLOOKUP(H11,Tabulka2[],2,0)</f>
        <v>Horolezectví</v>
      </c>
      <c r="J11" s="4">
        <f t="shared" si="4"/>
        <v>120</v>
      </c>
      <c r="K11" t="str">
        <f>VLOOKUP(J11,Tabulka4[],2,0)</f>
        <v>Sedák</v>
      </c>
      <c r="L11">
        <f>VLOOKUP(J11,Tabulka4[],3,0)</f>
        <v>1398</v>
      </c>
      <c r="M11" s="4">
        <f t="shared" si="5"/>
        <v>2013</v>
      </c>
      <c r="N11" s="4">
        <f t="shared" si="6"/>
        <v>2</v>
      </c>
      <c r="O11" s="4">
        <f t="shared" si="7"/>
        <v>14</v>
      </c>
      <c r="P11" s="1">
        <f t="shared" si="8"/>
        <v>41319</v>
      </c>
    </row>
    <row r="12" spans="1:16" x14ac:dyDescent="0.25">
      <c r="A12" t="s">
        <v>74</v>
      </c>
      <c r="B12">
        <v>24</v>
      </c>
      <c r="C12" s="4" t="str">
        <f t="shared" si="0"/>
        <v>OV</v>
      </c>
      <c r="D12" t="str">
        <f>VLOOKUP(C12,Tabulka1[],2,0)</f>
        <v>Ostrava</v>
      </c>
      <c r="E12" s="4">
        <f t="shared" si="1"/>
        <v>20</v>
      </c>
      <c r="F12" t="str">
        <f t="shared" si="2"/>
        <v>Ra</v>
      </c>
      <c r="G12" t="str">
        <f>VLOOKUP(F12,Tabulka3[],2,0)</f>
        <v>Rakosníček Franta</v>
      </c>
      <c r="H12" s="4" t="str">
        <f t="shared" si="3"/>
        <v>S</v>
      </c>
      <c r="I12" t="str">
        <f>VLOOKUP(H12,Tabulka2[],2,0)</f>
        <v>Horolezectví</v>
      </c>
      <c r="J12" s="4">
        <f t="shared" si="4"/>
        <v>121</v>
      </c>
      <c r="K12" t="str">
        <f>VLOOKUP(J12,Tabulka4[],2,0)</f>
        <v>Osma</v>
      </c>
      <c r="L12">
        <f>VLOOKUP(J12,Tabulka4[],3,0)</f>
        <v>350</v>
      </c>
      <c r="M12" s="4">
        <f t="shared" si="5"/>
        <v>2013</v>
      </c>
      <c r="N12" s="4">
        <f t="shared" si="6"/>
        <v>2</v>
      </c>
      <c r="O12" s="4">
        <f t="shared" si="7"/>
        <v>14</v>
      </c>
      <c r="P12" s="1">
        <f t="shared" si="8"/>
        <v>41319</v>
      </c>
    </row>
    <row r="13" spans="1:16" x14ac:dyDescent="0.25">
      <c r="A13" t="s">
        <v>75</v>
      </c>
      <c r="B13">
        <v>20</v>
      </c>
      <c r="C13" s="4" t="str">
        <f t="shared" si="0"/>
        <v>PR</v>
      </c>
      <c r="D13" t="str">
        <f>VLOOKUP(C13,Tabulka1[],2,0)</f>
        <v>Praha</v>
      </c>
      <c r="E13" s="4">
        <f t="shared" si="1"/>
        <v>20</v>
      </c>
      <c r="F13" t="str">
        <f t="shared" si="2"/>
        <v>Bo</v>
      </c>
      <c r="G13" t="str">
        <f>VLOOKUP(F13,Tabulka3[],2,0)</f>
        <v>Bond James</v>
      </c>
      <c r="H13" s="4" t="str">
        <f t="shared" si="3"/>
        <v>H</v>
      </c>
      <c r="I13" t="str">
        <f>VLOOKUP(H13,Tabulka2[],2,0)</f>
        <v>Hokej</v>
      </c>
      <c r="J13" s="4">
        <f t="shared" si="4"/>
        <v>122</v>
      </c>
      <c r="K13" t="str">
        <f>VLOOKUP(J13,Tabulka4[],2,0)</f>
        <v>Brusle</v>
      </c>
      <c r="L13">
        <f>VLOOKUP(J13,Tabulka4[],3,0)</f>
        <v>2174</v>
      </c>
      <c r="M13" s="4">
        <f t="shared" si="5"/>
        <v>2013</v>
      </c>
      <c r="N13" s="4">
        <f t="shared" si="6"/>
        <v>2</v>
      </c>
      <c r="O13" s="4">
        <f t="shared" si="7"/>
        <v>16</v>
      </c>
      <c r="P13" s="1">
        <f t="shared" si="8"/>
        <v>41321</v>
      </c>
    </row>
    <row r="14" spans="1:16" x14ac:dyDescent="0.25">
      <c r="A14" t="s">
        <v>76</v>
      </c>
      <c r="B14">
        <v>45</v>
      </c>
      <c r="C14" s="4" t="str">
        <f t="shared" si="0"/>
        <v>PR</v>
      </c>
      <c r="D14" t="str">
        <f>VLOOKUP(C14,Tabulka1[],2,0)</f>
        <v>Praha</v>
      </c>
      <c r="E14" s="4">
        <f t="shared" si="1"/>
        <v>20</v>
      </c>
      <c r="F14" t="str">
        <f t="shared" si="2"/>
        <v>Wo</v>
      </c>
      <c r="G14" t="str">
        <f>VLOOKUP(F14,Tabulka3[],2,0)</f>
        <v>Wolker Johny</v>
      </c>
      <c r="H14" s="4" t="str">
        <f t="shared" si="3"/>
        <v>H</v>
      </c>
      <c r="I14" t="str">
        <f>VLOOKUP(H14,Tabulka2[],2,0)</f>
        <v>Hokej</v>
      </c>
      <c r="J14" s="4">
        <f t="shared" si="4"/>
        <v>123</v>
      </c>
      <c r="K14" t="str">
        <f>VLOOKUP(J14,Tabulka4[],2,0)</f>
        <v>Trenér</v>
      </c>
      <c r="L14">
        <f>VLOOKUP(J14,Tabulka4[],3,0)</f>
        <v>159</v>
      </c>
      <c r="M14" s="4">
        <f t="shared" si="5"/>
        <v>2013</v>
      </c>
      <c r="N14" s="4">
        <f t="shared" si="6"/>
        <v>2</v>
      </c>
      <c r="O14" s="4">
        <f t="shared" si="7"/>
        <v>16</v>
      </c>
      <c r="P14" s="1">
        <f t="shared" si="8"/>
        <v>41321</v>
      </c>
    </row>
    <row r="15" spans="1:16" x14ac:dyDescent="0.25">
      <c r="A15" t="s">
        <v>77</v>
      </c>
      <c r="B15">
        <v>45</v>
      </c>
      <c r="C15" s="4" t="str">
        <f t="shared" si="0"/>
        <v>OV</v>
      </c>
      <c r="D15" t="str">
        <f>VLOOKUP(C15,Tabulka1[],2,0)</f>
        <v>Ostrava</v>
      </c>
      <c r="E15" s="4">
        <f t="shared" si="1"/>
        <v>20</v>
      </c>
      <c r="F15" t="str">
        <f t="shared" si="2"/>
        <v>Al</v>
      </c>
      <c r="G15" t="str">
        <f>VLOOKUP(F15,Tabulka3[],2,0)</f>
        <v>Aladin Velký</v>
      </c>
      <c r="H15" s="4" t="str">
        <f t="shared" si="3"/>
        <v>F</v>
      </c>
      <c r="I15" t="str">
        <f>VLOOKUP(H15,Tabulka2[],2,0)</f>
        <v>Fotbal</v>
      </c>
      <c r="J15" s="4">
        <f t="shared" si="4"/>
        <v>124</v>
      </c>
      <c r="K15" t="str">
        <f>VLOOKUP(J15,Tabulka4[],2,0)</f>
        <v>Kopačák</v>
      </c>
      <c r="L15">
        <f>VLOOKUP(J15,Tabulka4[],3,0)</f>
        <v>336</v>
      </c>
      <c r="M15" s="4">
        <f t="shared" si="5"/>
        <v>2013</v>
      </c>
      <c r="N15" s="4">
        <f t="shared" si="6"/>
        <v>2</v>
      </c>
      <c r="O15" s="4">
        <f t="shared" si="7"/>
        <v>16</v>
      </c>
      <c r="P15" s="1">
        <f t="shared" si="8"/>
        <v>41321</v>
      </c>
    </row>
    <row r="16" spans="1:16" x14ac:dyDescent="0.25">
      <c r="A16" t="s">
        <v>78</v>
      </c>
      <c r="B16">
        <v>45</v>
      </c>
      <c r="C16" s="4" t="str">
        <f t="shared" si="0"/>
        <v>OV</v>
      </c>
      <c r="D16" t="str">
        <f>VLOOKUP(C16,Tabulka1[],2,0)</f>
        <v>Ostrava</v>
      </c>
      <c r="E16" s="4">
        <f t="shared" si="1"/>
        <v>20</v>
      </c>
      <c r="F16" t="str">
        <f t="shared" si="2"/>
        <v>Ba</v>
      </c>
      <c r="G16" t="str">
        <f>VLOOKUP(F16,Tabulka3[],2,0)</f>
        <v>Bathman Malý</v>
      </c>
      <c r="H16" s="4" t="str">
        <f t="shared" si="3"/>
        <v>H</v>
      </c>
      <c r="I16" t="str">
        <f>VLOOKUP(H16,Tabulka2[],2,0)</f>
        <v>Hokej</v>
      </c>
      <c r="J16" s="4">
        <f t="shared" si="4"/>
        <v>125</v>
      </c>
      <c r="K16" t="str">
        <f>VLOOKUP(J16,Tabulka4[],2,0)</f>
        <v>Puk</v>
      </c>
      <c r="L16">
        <f>VLOOKUP(J16,Tabulka4[],3,0)</f>
        <v>99</v>
      </c>
      <c r="M16" s="4">
        <f t="shared" si="5"/>
        <v>2013</v>
      </c>
      <c r="N16" s="4">
        <f t="shared" si="6"/>
        <v>2</v>
      </c>
      <c r="O16" s="4">
        <f t="shared" si="7"/>
        <v>17</v>
      </c>
      <c r="P16" s="1">
        <f t="shared" si="8"/>
        <v>41322</v>
      </c>
    </row>
    <row r="17" spans="1:16" x14ac:dyDescent="0.25">
      <c r="A17" t="s">
        <v>79</v>
      </c>
      <c r="B17">
        <v>12</v>
      </c>
      <c r="C17" s="4" t="str">
        <f t="shared" si="0"/>
        <v>BR</v>
      </c>
      <c r="D17" t="str">
        <f>VLOOKUP(C17,Tabulka1[],2,0)</f>
        <v>Brno</v>
      </c>
      <c r="E17" s="4">
        <f t="shared" si="1"/>
        <v>20</v>
      </c>
      <c r="F17" t="str">
        <f t="shared" si="2"/>
        <v>Sp</v>
      </c>
      <c r="G17" t="str">
        <f>VLOOKUP(F17,Tabulka3[],2,0)</f>
        <v>Spiderman Lozicí</v>
      </c>
      <c r="H17" s="4" t="str">
        <f t="shared" si="3"/>
        <v>S</v>
      </c>
      <c r="I17" t="str">
        <f>VLOOKUP(H17,Tabulka2[],2,0)</f>
        <v>Horolezectví</v>
      </c>
      <c r="J17" s="4">
        <f t="shared" si="4"/>
        <v>126</v>
      </c>
      <c r="K17" t="str">
        <f>VLOOKUP(J17,Tabulka4[],2,0)</f>
        <v>Lano</v>
      </c>
      <c r="L17">
        <f>VLOOKUP(J17,Tabulka4[],3,0)</f>
        <v>5789</v>
      </c>
      <c r="M17" s="4">
        <f t="shared" si="5"/>
        <v>2013</v>
      </c>
      <c r="N17" s="4">
        <f t="shared" si="6"/>
        <v>2</v>
      </c>
      <c r="O17" s="4">
        <f t="shared" si="7"/>
        <v>21</v>
      </c>
      <c r="P17" s="1">
        <f t="shared" si="8"/>
        <v>41326</v>
      </c>
    </row>
    <row r="18" spans="1:16" x14ac:dyDescent="0.25">
      <c r="A18" t="s">
        <v>80</v>
      </c>
      <c r="B18">
        <v>1</v>
      </c>
      <c r="C18" s="4" t="str">
        <f t="shared" si="0"/>
        <v>BR</v>
      </c>
      <c r="D18" t="str">
        <f>VLOOKUP(C18,Tabulka1[],2,0)</f>
        <v>Brno</v>
      </c>
      <c r="E18" s="4">
        <f t="shared" si="1"/>
        <v>20</v>
      </c>
      <c r="F18" t="str">
        <f t="shared" si="2"/>
        <v>Fa</v>
      </c>
      <c r="G18" t="str">
        <f>VLOOKUP(F18,Tabulka3[],2,0)</f>
        <v>Fantomas Pepa</v>
      </c>
      <c r="H18" s="4" t="str">
        <f t="shared" si="3"/>
        <v>H</v>
      </c>
      <c r="I18" t="str">
        <f>VLOOKUP(H18,Tabulka2[],2,0)</f>
        <v>Hokej</v>
      </c>
      <c r="J18" s="4">
        <f t="shared" si="4"/>
        <v>127</v>
      </c>
      <c r="K18" t="str">
        <f>VLOOKUP(J18,Tabulka4[],2,0)</f>
        <v>Síť</v>
      </c>
      <c r="L18">
        <f>VLOOKUP(J18,Tabulka4[],3,0)</f>
        <v>4578</v>
      </c>
      <c r="M18" s="4">
        <f t="shared" si="5"/>
        <v>2013</v>
      </c>
      <c r="N18" s="4">
        <f t="shared" si="6"/>
        <v>2</v>
      </c>
      <c r="O18" s="4">
        <f t="shared" si="7"/>
        <v>22</v>
      </c>
      <c r="P18" s="1">
        <f t="shared" si="8"/>
        <v>41327</v>
      </c>
    </row>
    <row r="19" spans="1:16" x14ac:dyDescent="0.25">
      <c r="A19" t="s">
        <v>81</v>
      </c>
      <c r="B19">
        <v>145</v>
      </c>
      <c r="C19" s="4" t="str">
        <f t="shared" si="0"/>
        <v>BR</v>
      </c>
      <c r="D19" t="str">
        <f>VLOOKUP(C19,Tabulka1[],2,0)</f>
        <v>Brno</v>
      </c>
      <c r="E19" s="4">
        <f t="shared" si="1"/>
        <v>20</v>
      </c>
      <c r="F19" t="str">
        <f t="shared" si="2"/>
        <v>Su</v>
      </c>
      <c r="G19" t="str">
        <f>VLOOKUP(F19,Tabulka3[],2,0)</f>
        <v>Superman Jano</v>
      </c>
      <c r="H19" s="4" t="str">
        <f t="shared" si="3"/>
        <v>K</v>
      </c>
      <c r="I19" t="str">
        <f>VLOOKUP(H19,Tabulka2[],2,0)</f>
        <v>Kuželky</v>
      </c>
      <c r="J19" s="4">
        <f t="shared" si="4"/>
        <v>128</v>
      </c>
      <c r="K19" t="str">
        <f>VLOOKUP(J19,Tabulka4[],2,0)</f>
        <v>Kuželka</v>
      </c>
      <c r="L19">
        <f>VLOOKUP(J19,Tabulka4[],3,0)</f>
        <v>478</v>
      </c>
      <c r="M19" s="4">
        <f t="shared" si="5"/>
        <v>2013</v>
      </c>
      <c r="N19" s="4">
        <f t="shared" si="6"/>
        <v>2</v>
      </c>
      <c r="O19" s="4">
        <f t="shared" si="7"/>
        <v>22</v>
      </c>
      <c r="P19" s="1">
        <f t="shared" si="8"/>
        <v>41327</v>
      </c>
    </row>
    <row r="20" spans="1:16" x14ac:dyDescent="0.25">
      <c r="A20" t="s">
        <v>82</v>
      </c>
      <c r="B20">
        <v>10</v>
      </c>
      <c r="C20" s="4" t="str">
        <f t="shared" si="0"/>
        <v>OV</v>
      </c>
      <c r="D20" t="str">
        <f>VLOOKUP(C20,Tabulka1[],2,0)</f>
        <v>Ostrava</v>
      </c>
      <c r="E20" s="4">
        <f t="shared" si="1"/>
        <v>20</v>
      </c>
      <c r="F20" t="str">
        <f t="shared" si="2"/>
        <v>Ra</v>
      </c>
      <c r="G20" t="str">
        <f>VLOOKUP(F20,Tabulka3[],2,0)</f>
        <v>Rakosníček Franta</v>
      </c>
      <c r="H20" s="4" t="str">
        <f t="shared" si="3"/>
        <v>K</v>
      </c>
      <c r="I20" t="str">
        <f>VLOOKUP(H20,Tabulka2[],2,0)</f>
        <v>Kuželky</v>
      </c>
      <c r="J20" s="4">
        <f t="shared" si="4"/>
        <v>128</v>
      </c>
      <c r="K20" t="str">
        <f>VLOOKUP(J20,Tabulka4[],2,0)</f>
        <v>Kuželka</v>
      </c>
      <c r="L20">
        <f>VLOOKUP(J20,Tabulka4[],3,0)</f>
        <v>478</v>
      </c>
      <c r="M20" s="4">
        <f t="shared" si="5"/>
        <v>2013</v>
      </c>
      <c r="N20" s="4">
        <f t="shared" si="6"/>
        <v>2</v>
      </c>
      <c r="O20" s="4">
        <f t="shared" si="7"/>
        <v>26</v>
      </c>
      <c r="P20" s="1">
        <f t="shared" si="8"/>
        <v>41331</v>
      </c>
    </row>
    <row r="21" spans="1:16" x14ac:dyDescent="0.25">
      <c r="A21" t="s">
        <v>83</v>
      </c>
      <c r="B21">
        <v>20</v>
      </c>
      <c r="C21" s="4" t="str">
        <f t="shared" si="0"/>
        <v>OL</v>
      </c>
      <c r="D21" t="str">
        <f>VLOOKUP(C21,Tabulka1[],2,0)</f>
        <v>Olomouc</v>
      </c>
      <c r="E21" s="4">
        <f t="shared" si="1"/>
        <v>20</v>
      </c>
      <c r="F21" t="str">
        <f t="shared" si="2"/>
        <v>Bo</v>
      </c>
      <c r="G21" t="str">
        <f>VLOOKUP(F21,Tabulka3[],2,0)</f>
        <v>Bond James</v>
      </c>
      <c r="H21" s="4" t="str">
        <f t="shared" si="3"/>
        <v>G</v>
      </c>
      <c r="I21" t="str">
        <f>VLOOKUP(H21,Tabulka2[],2,0)</f>
        <v>Golf</v>
      </c>
      <c r="J21" s="4">
        <f t="shared" si="4"/>
        <v>113</v>
      </c>
      <c r="K21" t="str">
        <f>VLOOKUP(J21,Tabulka4[],2,0)</f>
        <v>Míček</v>
      </c>
      <c r="L21">
        <f>VLOOKUP(J21,Tabulka4[],3,0)</f>
        <v>75</v>
      </c>
      <c r="M21" s="4">
        <f t="shared" si="5"/>
        <v>2013</v>
      </c>
      <c r="N21" s="4">
        <f t="shared" si="6"/>
        <v>3</v>
      </c>
      <c r="O21" s="4">
        <f t="shared" si="7"/>
        <v>3</v>
      </c>
      <c r="P21" s="1">
        <f t="shared" si="8"/>
        <v>41336</v>
      </c>
    </row>
    <row r="22" spans="1:16" x14ac:dyDescent="0.25">
      <c r="A22" t="s">
        <v>84</v>
      </c>
      <c r="B22">
        <v>30</v>
      </c>
      <c r="C22" s="4" t="str">
        <f t="shared" si="0"/>
        <v>OL</v>
      </c>
      <c r="D22" t="str">
        <f>VLOOKUP(C22,Tabulka1[],2,0)</f>
        <v>Olomouc</v>
      </c>
      <c r="E22" s="4">
        <f t="shared" si="1"/>
        <v>20</v>
      </c>
      <c r="F22" t="str">
        <f t="shared" si="2"/>
        <v>Wo</v>
      </c>
      <c r="G22" t="str">
        <f>VLOOKUP(F22,Tabulka3[],2,0)</f>
        <v>Wolker Johny</v>
      </c>
      <c r="H22" s="4" t="str">
        <f t="shared" si="3"/>
        <v>K</v>
      </c>
      <c r="I22" t="str">
        <f>VLOOKUP(H22,Tabulka2[],2,0)</f>
        <v>Kuželky</v>
      </c>
      <c r="J22" s="4">
        <f t="shared" si="4"/>
        <v>129</v>
      </c>
      <c r="K22" t="str">
        <f>VLOOKUP(J22,Tabulka4[],2,0)</f>
        <v>Leštidlo</v>
      </c>
      <c r="L22">
        <f>VLOOKUP(J22,Tabulka4[],3,0)</f>
        <v>155</v>
      </c>
      <c r="M22" s="4">
        <f t="shared" si="5"/>
        <v>2013</v>
      </c>
      <c r="N22" s="4">
        <f t="shared" si="6"/>
        <v>3</v>
      </c>
      <c r="O22" s="4">
        <f t="shared" si="7"/>
        <v>4</v>
      </c>
      <c r="P22" s="1">
        <f t="shared" si="8"/>
        <v>41337</v>
      </c>
    </row>
    <row r="23" spans="1:16" x14ac:dyDescent="0.25">
      <c r="A23" t="s">
        <v>85</v>
      </c>
      <c r="B23">
        <v>12</v>
      </c>
      <c r="C23" s="4" t="str">
        <f t="shared" si="0"/>
        <v>PR</v>
      </c>
      <c r="D23" t="str">
        <f>VLOOKUP(C23,Tabulka1[],2,0)</f>
        <v>Praha</v>
      </c>
      <c r="E23" s="4">
        <f t="shared" si="1"/>
        <v>20</v>
      </c>
      <c r="F23" t="str">
        <f t="shared" si="2"/>
        <v>Al</v>
      </c>
      <c r="G23" t="str">
        <f>VLOOKUP(F23,Tabulka3[],2,0)</f>
        <v>Aladin Velký</v>
      </c>
      <c r="H23" s="4" t="str">
        <f t="shared" si="3"/>
        <v>G</v>
      </c>
      <c r="I23" t="str">
        <f>VLOOKUP(H23,Tabulka2[],2,0)</f>
        <v>Golf</v>
      </c>
      <c r="J23" s="4">
        <f t="shared" si="4"/>
        <v>113</v>
      </c>
      <c r="K23" t="str">
        <f>VLOOKUP(J23,Tabulka4[],2,0)</f>
        <v>Míček</v>
      </c>
      <c r="L23">
        <f>VLOOKUP(J23,Tabulka4[],3,0)</f>
        <v>75</v>
      </c>
      <c r="M23" s="4">
        <f t="shared" si="5"/>
        <v>2013</v>
      </c>
      <c r="N23" s="4">
        <f t="shared" si="6"/>
        <v>3</v>
      </c>
      <c r="O23" s="4">
        <f t="shared" si="7"/>
        <v>5</v>
      </c>
      <c r="P23" s="1">
        <f t="shared" si="8"/>
        <v>41338</v>
      </c>
    </row>
    <row r="24" spans="1:16" x14ac:dyDescent="0.25">
      <c r="A24" t="s">
        <v>86</v>
      </c>
      <c r="B24">
        <v>15</v>
      </c>
      <c r="C24" s="4" t="str">
        <f t="shared" si="0"/>
        <v>BR</v>
      </c>
      <c r="D24" t="str">
        <f>VLOOKUP(C24,Tabulka1[],2,0)</f>
        <v>Brno</v>
      </c>
      <c r="E24" s="4">
        <f t="shared" si="1"/>
        <v>20</v>
      </c>
      <c r="F24" t="str">
        <f t="shared" si="2"/>
        <v>Ba</v>
      </c>
      <c r="G24" t="str">
        <f>VLOOKUP(F24,Tabulka3[],2,0)</f>
        <v>Bathman Malý</v>
      </c>
      <c r="H24" s="4" t="str">
        <f t="shared" si="3"/>
        <v>S</v>
      </c>
      <c r="I24" t="str">
        <f>VLOOKUP(H24,Tabulka2[],2,0)</f>
        <v>Horolezectví</v>
      </c>
      <c r="J24" s="4">
        <f t="shared" si="4"/>
        <v>120</v>
      </c>
      <c r="K24" t="str">
        <f>VLOOKUP(J24,Tabulka4[],2,0)</f>
        <v>Sedák</v>
      </c>
      <c r="L24">
        <f>VLOOKUP(J24,Tabulka4[],3,0)</f>
        <v>1398</v>
      </c>
      <c r="M24" s="4">
        <f t="shared" si="5"/>
        <v>2013</v>
      </c>
      <c r="N24" s="4">
        <f t="shared" si="6"/>
        <v>3</v>
      </c>
      <c r="O24" s="4">
        <f t="shared" si="7"/>
        <v>6</v>
      </c>
      <c r="P24" s="1">
        <f t="shared" si="8"/>
        <v>41339</v>
      </c>
    </row>
    <row r="25" spans="1:16" x14ac:dyDescent="0.25">
      <c r="A25" t="s">
        <v>87</v>
      </c>
      <c r="B25">
        <v>18</v>
      </c>
      <c r="C25" s="4" t="str">
        <f t="shared" si="0"/>
        <v>OP</v>
      </c>
      <c r="D25" t="str">
        <f>VLOOKUP(C25,Tabulka1[],2,0)</f>
        <v>Opava</v>
      </c>
      <c r="E25" s="4">
        <f t="shared" si="1"/>
        <v>20</v>
      </c>
      <c r="F25" t="str">
        <f t="shared" si="2"/>
        <v>Sp</v>
      </c>
      <c r="G25" t="str">
        <f>VLOOKUP(F25,Tabulka3[],2,0)</f>
        <v>Spiderman Lozicí</v>
      </c>
      <c r="H25" s="4" t="str">
        <f t="shared" si="3"/>
        <v>F</v>
      </c>
      <c r="I25" t="str">
        <f>VLOOKUP(H25,Tabulka2[],2,0)</f>
        <v>Fotbal</v>
      </c>
      <c r="J25" s="4">
        <f t="shared" si="4"/>
        <v>124</v>
      </c>
      <c r="K25" t="str">
        <f>VLOOKUP(J25,Tabulka4[],2,0)</f>
        <v>Kopačák</v>
      </c>
      <c r="L25">
        <f>VLOOKUP(J25,Tabulka4[],3,0)</f>
        <v>336</v>
      </c>
      <c r="M25" s="4">
        <f t="shared" si="5"/>
        <v>2013</v>
      </c>
      <c r="N25" s="4">
        <f t="shared" si="6"/>
        <v>3</v>
      </c>
      <c r="O25" s="4">
        <f t="shared" si="7"/>
        <v>7</v>
      </c>
      <c r="P25" s="1">
        <f t="shared" si="8"/>
        <v>41340</v>
      </c>
    </row>
    <row r="26" spans="1:16" x14ac:dyDescent="0.25">
      <c r="A26" t="s">
        <v>88</v>
      </c>
      <c r="B26">
        <v>6</v>
      </c>
      <c r="C26" s="4" t="str">
        <f t="shared" si="0"/>
        <v>PL</v>
      </c>
      <c r="D26" t="str">
        <f>VLOOKUP(C26,Tabulka1[],2,0)</f>
        <v>Plzeň</v>
      </c>
      <c r="E26" s="4">
        <f t="shared" si="1"/>
        <v>20</v>
      </c>
      <c r="F26" t="str">
        <f t="shared" si="2"/>
        <v>Fa</v>
      </c>
      <c r="G26" t="str">
        <f>VLOOKUP(F26,Tabulka3[],2,0)</f>
        <v>Fantomas Pepa</v>
      </c>
      <c r="H26" s="4" t="str">
        <f t="shared" si="3"/>
        <v>G</v>
      </c>
      <c r="I26" t="str">
        <f>VLOOKUP(H26,Tabulka2[],2,0)</f>
        <v>Golf</v>
      </c>
      <c r="J26" s="4">
        <f t="shared" si="4"/>
        <v>130</v>
      </c>
      <c r="K26" t="str">
        <f>VLOOKUP(J26,Tabulka4[],2,0)</f>
        <v>Bagl</v>
      </c>
      <c r="L26">
        <f>VLOOKUP(J26,Tabulka4[],3,0)</f>
        <v>2157</v>
      </c>
      <c r="M26" s="4">
        <f t="shared" si="5"/>
        <v>2013</v>
      </c>
      <c r="N26" s="4">
        <f t="shared" si="6"/>
        <v>3</v>
      </c>
      <c r="O26" s="4">
        <f t="shared" si="7"/>
        <v>8</v>
      </c>
      <c r="P26" s="1">
        <f t="shared" si="8"/>
        <v>41341</v>
      </c>
    </row>
    <row r="27" spans="1:16" x14ac:dyDescent="0.25">
      <c r="A27" t="s">
        <v>89</v>
      </c>
      <c r="B27">
        <v>12</v>
      </c>
      <c r="C27" s="4" t="str">
        <f t="shared" si="0"/>
        <v>ZL</v>
      </c>
      <c r="D27" t="str">
        <f>VLOOKUP(C27,Tabulka1[],2,0)</f>
        <v>Zlín</v>
      </c>
      <c r="E27" s="4">
        <f t="shared" si="1"/>
        <v>20</v>
      </c>
      <c r="F27" t="str">
        <f t="shared" si="2"/>
        <v>Su</v>
      </c>
      <c r="G27" t="str">
        <f>VLOOKUP(F27,Tabulka3[],2,0)</f>
        <v>Superman Jano</v>
      </c>
      <c r="H27" s="4" t="str">
        <f t="shared" si="3"/>
        <v>F</v>
      </c>
      <c r="I27" t="str">
        <f>VLOOKUP(H27,Tabulka2[],2,0)</f>
        <v>Fotbal</v>
      </c>
      <c r="J27" s="4">
        <f t="shared" si="4"/>
        <v>131</v>
      </c>
      <c r="K27" t="str">
        <f>VLOOKUP(J27,Tabulka4[],2,0)</f>
        <v>Dres</v>
      </c>
      <c r="L27">
        <f>VLOOKUP(J27,Tabulka4[],3,0)</f>
        <v>3257</v>
      </c>
      <c r="M27" s="4">
        <f t="shared" si="5"/>
        <v>2013</v>
      </c>
      <c r="N27" s="4">
        <f t="shared" si="6"/>
        <v>3</v>
      </c>
      <c r="O27" s="4">
        <f t="shared" si="7"/>
        <v>8</v>
      </c>
      <c r="P27" s="1">
        <f t="shared" si="8"/>
        <v>41341</v>
      </c>
    </row>
    <row r="28" spans="1:16" x14ac:dyDescent="0.25">
      <c r="A28" t="s">
        <v>90</v>
      </c>
      <c r="B28">
        <v>49</v>
      </c>
      <c r="C28" s="4" t="str">
        <f t="shared" si="0"/>
        <v>UH</v>
      </c>
      <c r="D28" t="str">
        <f>VLOOKUP(C28,Tabulka1[],2,0)</f>
        <v>Uherské Hradiště</v>
      </c>
      <c r="E28" s="4">
        <f t="shared" si="1"/>
        <v>20</v>
      </c>
      <c r="F28" t="str">
        <f t="shared" si="2"/>
        <v>Ra</v>
      </c>
      <c r="G28" t="str">
        <f>VLOOKUP(F28,Tabulka3[],2,0)</f>
        <v>Rakosníček Franta</v>
      </c>
      <c r="H28" s="4" t="str">
        <f t="shared" si="3"/>
        <v>H</v>
      </c>
      <c r="I28" t="str">
        <f>VLOOKUP(H28,Tabulka2[],2,0)</f>
        <v>Hokej</v>
      </c>
      <c r="J28" s="4">
        <f t="shared" si="4"/>
        <v>114</v>
      </c>
      <c r="K28" t="str">
        <f>VLOOKUP(J28,Tabulka4[],2,0)</f>
        <v>Chránče</v>
      </c>
      <c r="L28">
        <f>VLOOKUP(J28,Tabulka4[],3,0)</f>
        <v>784</v>
      </c>
      <c r="M28" s="4">
        <f t="shared" si="5"/>
        <v>2013</v>
      </c>
      <c r="N28" s="4">
        <f t="shared" si="6"/>
        <v>3</v>
      </c>
      <c r="O28" s="4">
        <f t="shared" si="7"/>
        <v>9</v>
      </c>
      <c r="P28" s="1">
        <f t="shared" si="8"/>
        <v>41342</v>
      </c>
    </row>
    <row r="29" spans="1:16" x14ac:dyDescent="0.25">
      <c r="A29" t="s">
        <v>91</v>
      </c>
      <c r="B29">
        <v>51</v>
      </c>
      <c r="C29" s="4" t="str">
        <f t="shared" si="0"/>
        <v>OP</v>
      </c>
      <c r="D29" t="str">
        <f>VLOOKUP(C29,Tabulka1[],2,0)</f>
        <v>Opava</v>
      </c>
      <c r="E29" s="4">
        <f t="shared" si="1"/>
        <v>20</v>
      </c>
      <c r="F29" t="str">
        <f t="shared" si="2"/>
        <v>Bo</v>
      </c>
      <c r="G29" t="str">
        <f>VLOOKUP(F29,Tabulka3[],2,0)</f>
        <v>Bond James</v>
      </c>
      <c r="H29" s="4" t="str">
        <f t="shared" si="3"/>
        <v>H</v>
      </c>
      <c r="I29" t="str">
        <f>VLOOKUP(H29,Tabulka2[],2,0)</f>
        <v>Hokej</v>
      </c>
      <c r="J29" s="4">
        <f t="shared" si="4"/>
        <v>122</v>
      </c>
      <c r="K29" t="str">
        <f>VLOOKUP(J29,Tabulka4[],2,0)</f>
        <v>Brusle</v>
      </c>
      <c r="L29">
        <f>VLOOKUP(J29,Tabulka4[],3,0)</f>
        <v>2174</v>
      </c>
      <c r="M29" s="4">
        <f t="shared" si="5"/>
        <v>2013</v>
      </c>
      <c r="N29" s="4">
        <f t="shared" si="6"/>
        <v>3</v>
      </c>
      <c r="O29" s="4">
        <f t="shared" si="7"/>
        <v>10</v>
      </c>
      <c r="P29" s="1">
        <f t="shared" si="8"/>
        <v>41343</v>
      </c>
    </row>
    <row r="30" spans="1:16" x14ac:dyDescent="0.25">
      <c r="A30" t="s">
        <v>92</v>
      </c>
      <c r="B30">
        <v>14</v>
      </c>
      <c r="C30" s="4" t="str">
        <f t="shared" si="0"/>
        <v>PL</v>
      </c>
      <c r="D30" t="str">
        <f>VLOOKUP(C30,Tabulka1[],2,0)</f>
        <v>Plzeň</v>
      </c>
      <c r="E30" s="4">
        <f t="shared" si="1"/>
        <v>20</v>
      </c>
      <c r="F30" t="str">
        <f t="shared" si="2"/>
        <v>Wo</v>
      </c>
      <c r="G30" t="str">
        <f>VLOOKUP(F30,Tabulka3[],2,0)</f>
        <v>Wolker Johny</v>
      </c>
      <c r="H30" s="4" t="str">
        <f t="shared" si="3"/>
        <v>H</v>
      </c>
      <c r="I30" t="str">
        <f>VLOOKUP(H30,Tabulka2[],2,0)</f>
        <v>Hokej</v>
      </c>
      <c r="J30" s="4">
        <f t="shared" si="4"/>
        <v>111</v>
      </c>
      <c r="K30" t="str">
        <f>VLOOKUP(J30,Tabulka4[],2,0)</f>
        <v>Helma</v>
      </c>
      <c r="L30">
        <f>VLOOKUP(J30,Tabulka4[],3,0)</f>
        <v>251</v>
      </c>
      <c r="M30" s="4">
        <f t="shared" si="5"/>
        <v>2013</v>
      </c>
      <c r="N30" s="4">
        <f t="shared" si="6"/>
        <v>3</v>
      </c>
      <c r="O30" s="4">
        <f t="shared" si="7"/>
        <v>10</v>
      </c>
      <c r="P30" s="1">
        <f t="shared" si="8"/>
        <v>41343</v>
      </c>
    </row>
    <row r="31" spans="1:16" x14ac:dyDescent="0.25">
      <c r="A31" t="s">
        <v>93</v>
      </c>
      <c r="B31">
        <v>87</v>
      </c>
      <c r="C31" s="4" t="str">
        <f t="shared" si="0"/>
        <v>ZL</v>
      </c>
      <c r="D31" t="str">
        <f>VLOOKUP(C31,Tabulka1[],2,0)</f>
        <v>Zlín</v>
      </c>
      <c r="E31" s="4">
        <f t="shared" si="1"/>
        <v>20</v>
      </c>
      <c r="F31" t="str">
        <f t="shared" si="2"/>
        <v>Al</v>
      </c>
      <c r="G31" t="str">
        <f>VLOOKUP(F31,Tabulka3[],2,0)</f>
        <v>Aladin Velký</v>
      </c>
      <c r="H31" s="4" t="str">
        <f t="shared" si="3"/>
        <v>P</v>
      </c>
      <c r="I31" t="str">
        <f>VLOOKUP(H31,Tabulka2[],2,0)</f>
        <v>PinkPong</v>
      </c>
      <c r="J31" s="4">
        <f t="shared" si="4"/>
        <v>116</v>
      </c>
      <c r="K31" t="str">
        <f>VLOOKUP(J31,Tabulka4[],2,0)</f>
        <v>Lopta</v>
      </c>
      <c r="L31">
        <f>VLOOKUP(J31,Tabulka4[],3,0)</f>
        <v>125</v>
      </c>
      <c r="M31" s="4">
        <f t="shared" si="5"/>
        <v>2013</v>
      </c>
      <c r="N31" s="4">
        <f t="shared" si="6"/>
        <v>3</v>
      </c>
      <c r="O31" s="4">
        <f t="shared" si="7"/>
        <v>10</v>
      </c>
      <c r="P31" s="1">
        <f t="shared" si="8"/>
        <v>41343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B1" zoomScale="120" zoomScaleNormal="120" workbookViewId="0">
      <pane ySplit="1" topLeftCell="A2" activePane="bottomLeft" state="frozen"/>
      <selection activeCell="B1" sqref="B1"/>
      <selection pane="bottomLeft" activeCell="I9" sqref="I9"/>
    </sheetView>
  </sheetViews>
  <sheetFormatPr defaultRowHeight="15" x14ac:dyDescent="0.25"/>
  <cols>
    <col min="1" max="1" width="32" customWidth="1"/>
    <col min="3" max="3" width="0" style="4" hidden="1" customWidth="1"/>
    <col min="5" max="5" width="0" style="4" hidden="1" customWidth="1"/>
    <col min="6" max="6" width="12.28515625" customWidth="1"/>
    <col min="7" max="7" width="18.7109375" customWidth="1"/>
    <col min="8" max="8" width="9.7109375" style="4" hidden="1" customWidth="1"/>
    <col min="9" max="9" width="13.5703125" customWidth="1"/>
    <col min="10" max="10" width="13.5703125" style="4" hidden="1" customWidth="1"/>
    <col min="11" max="11" width="23.28515625" customWidth="1"/>
    <col min="13" max="14" width="0" style="4" hidden="1" customWidth="1"/>
    <col min="15" max="15" width="11.140625" style="4" hidden="1" customWidth="1"/>
    <col min="16" max="16" width="12.140625" customWidth="1"/>
    <col min="18" max="18" width="15.140625" customWidth="1"/>
    <col min="19" max="19" width="13.7109375" customWidth="1"/>
  </cols>
  <sheetData>
    <row r="1" spans="1:19" x14ac:dyDescent="0.25">
      <c r="A1" t="s">
        <v>49</v>
      </c>
      <c r="B1" t="s">
        <v>3</v>
      </c>
      <c r="C1" s="4" t="s">
        <v>97</v>
      </c>
      <c r="D1" t="s">
        <v>94</v>
      </c>
      <c r="E1" s="4" t="s">
        <v>101</v>
      </c>
      <c r="F1" t="s">
        <v>98</v>
      </c>
      <c r="G1" t="s">
        <v>0</v>
      </c>
      <c r="H1" s="4" t="s">
        <v>99</v>
      </c>
      <c r="I1" t="s">
        <v>95</v>
      </c>
      <c r="J1" s="4" t="s">
        <v>100</v>
      </c>
      <c r="K1" t="s">
        <v>96</v>
      </c>
      <c r="L1" t="s">
        <v>4</v>
      </c>
      <c r="M1" s="4" t="s">
        <v>104</v>
      </c>
      <c r="N1" s="4" t="s">
        <v>103</v>
      </c>
      <c r="O1" s="4" t="s">
        <v>102</v>
      </c>
      <c r="P1" t="s">
        <v>2</v>
      </c>
      <c r="Q1" t="s">
        <v>117</v>
      </c>
      <c r="R1" s="26" t="s">
        <v>132</v>
      </c>
      <c r="S1" s="26" t="s">
        <v>133</v>
      </c>
    </row>
    <row r="2" spans="1:19" x14ac:dyDescent="0.25">
      <c r="A2" t="s">
        <v>64</v>
      </c>
      <c r="B2">
        <v>10</v>
      </c>
      <c r="C2" s="4" t="str">
        <f>MID(A2,4,2)</f>
        <v>PR</v>
      </c>
      <c r="D2" t="str">
        <f>VLOOKUP(C2,Tabulka1[],2,0)</f>
        <v>Praha</v>
      </c>
      <c r="E2" s="4">
        <f>FIND("_",A2,18)</f>
        <v>19</v>
      </c>
      <c r="F2" t="str">
        <f>MID(A2,E2+1,2)</f>
        <v>Fa</v>
      </c>
      <c r="G2" t="str">
        <f>VLOOKUP(F2,Tabulka3[],2,0)</f>
        <v>Fantomas Pepa</v>
      </c>
      <c r="H2" s="4" t="str">
        <f>MID(A2,7,1)</f>
        <v>H</v>
      </c>
      <c r="I2" t="str">
        <f>VLOOKUP(H2,Tabulka2[],2,0)</f>
        <v>Hokej</v>
      </c>
      <c r="J2" s="4">
        <f>MID(A2,E2+3,3)+0</f>
        <v>111</v>
      </c>
      <c r="K2" t="str">
        <f>VLOOKUP(J2,Tabulka4[],2,0)</f>
        <v>Helma</v>
      </c>
      <c r="L2">
        <f>VLOOKUP(J2,Tabulka4[],3,0)</f>
        <v>251</v>
      </c>
      <c r="M2" s="4">
        <f>MID(A2,9,4)+0</f>
        <v>2013</v>
      </c>
      <c r="N2" s="4">
        <f>MID(A2,13,2)+0</f>
        <v>2</v>
      </c>
      <c r="O2" s="4">
        <f>MID(A2,15,2)+0</f>
        <v>1</v>
      </c>
      <c r="P2" s="1">
        <f>DATE(M2,N2,O2)</f>
        <v>41306</v>
      </c>
      <c r="Q2">
        <f>L2*B2</f>
        <v>2510</v>
      </c>
      <c r="R2" t="str">
        <f>LEFT(G2,FIND(" ",G2))</f>
        <v xml:space="preserve">Fantomas </v>
      </c>
      <c r="S2" t="str">
        <f>RIGHT(G2,LEN(G2)-FIND(" ",G2))</f>
        <v>Pepa</v>
      </c>
    </row>
    <row r="3" spans="1:19" x14ac:dyDescent="0.25">
      <c r="A3" t="s">
        <v>65</v>
      </c>
      <c r="B3">
        <v>60</v>
      </c>
      <c r="C3" s="4" t="str">
        <f t="shared" ref="C3:C31" si="0">MID(A3,4,2)</f>
        <v>PR</v>
      </c>
      <c r="D3" t="str">
        <f>VLOOKUP(C3,Tabulka1[],2,0)</f>
        <v>Praha</v>
      </c>
      <c r="E3" s="4">
        <f t="shared" ref="E3:E31" si="1">FIND("_",A3,18)</f>
        <v>19</v>
      </c>
      <c r="F3" t="str">
        <f t="shared" ref="F3:F31" si="2">MID(A3,E3+1,2)</f>
        <v>Su</v>
      </c>
      <c r="G3" t="str">
        <f>VLOOKUP(F3,Tabulka3[],2,0)</f>
        <v>Superman Jano</v>
      </c>
      <c r="H3" s="4" t="str">
        <f t="shared" ref="H3:H31" si="3">MID(A3,7,1)</f>
        <v>G</v>
      </c>
      <c r="I3" t="str">
        <f>VLOOKUP(H3,Tabulka2[],2,0)</f>
        <v>Golf</v>
      </c>
      <c r="J3" s="4">
        <f t="shared" ref="J3:J31" si="4">MID(A3,E3+3,3)+0</f>
        <v>112</v>
      </c>
      <c r="K3" t="str">
        <f>VLOOKUP(J3,Tabulka4[],2,0)</f>
        <v>Hůl</v>
      </c>
      <c r="L3">
        <f>VLOOKUP(J3,Tabulka4[],3,0)</f>
        <v>324</v>
      </c>
      <c r="M3" s="4">
        <f t="shared" ref="M3:M31" si="5">MID(A3,9,4)+0</f>
        <v>2013</v>
      </c>
      <c r="N3" s="4">
        <f t="shared" ref="N3:N31" si="6">MID(A3,13,2)+0</f>
        <v>2</v>
      </c>
      <c r="O3" s="4">
        <f t="shared" ref="O3:O31" si="7">MID(A3,15,2)+0</f>
        <v>1</v>
      </c>
      <c r="P3" s="1">
        <f t="shared" ref="P3:P31" si="8">DATE(M3,N3,O3)</f>
        <v>41306</v>
      </c>
      <c r="Q3">
        <f t="shared" ref="Q3:Q31" si="9">L3*B3</f>
        <v>19440</v>
      </c>
      <c r="R3" t="str">
        <f t="shared" ref="R3:R31" si="10">LEFT(G3,FIND(" ",G3))</f>
        <v xml:space="preserve">Superman </v>
      </c>
      <c r="S3" t="str">
        <f t="shared" ref="S3:S31" si="11">RIGHT(G3,LEN(G3)-FIND(" ",G3))</f>
        <v>Jano</v>
      </c>
    </row>
    <row r="4" spans="1:19" x14ac:dyDescent="0.25">
      <c r="A4" t="s">
        <v>66</v>
      </c>
      <c r="B4">
        <v>45</v>
      </c>
      <c r="C4" s="4" t="str">
        <f t="shared" si="0"/>
        <v>PR</v>
      </c>
      <c r="D4" t="str">
        <f>VLOOKUP(C4,Tabulka1[],2,0)</f>
        <v>Praha</v>
      </c>
      <c r="E4" s="4">
        <f t="shared" si="1"/>
        <v>19</v>
      </c>
      <c r="F4" t="str">
        <f t="shared" si="2"/>
        <v>Ra</v>
      </c>
      <c r="G4" t="str">
        <f>VLOOKUP(F4,Tabulka3[],2,0)</f>
        <v>Rakosníček Franta</v>
      </c>
      <c r="H4" s="4" t="str">
        <f t="shared" si="3"/>
        <v>G</v>
      </c>
      <c r="I4" t="str">
        <f>VLOOKUP(H4,Tabulka2[],2,0)</f>
        <v>Golf</v>
      </c>
      <c r="J4" s="4">
        <f t="shared" si="4"/>
        <v>113</v>
      </c>
      <c r="K4" t="str">
        <f>VLOOKUP(J4,Tabulka4[],2,0)</f>
        <v>Míček</v>
      </c>
      <c r="L4">
        <f>VLOOKUP(J4,Tabulka4[],3,0)</f>
        <v>75</v>
      </c>
      <c r="M4" s="4">
        <f t="shared" si="5"/>
        <v>2013</v>
      </c>
      <c r="N4" s="4">
        <f t="shared" si="6"/>
        <v>2</v>
      </c>
      <c r="O4" s="4">
        <f t="shared" si="7"/>
        <v>5</v>
      </c>
      <c r="P4" s="1">
        <f t="shared" si="8"/>
        <v>41310</v>
      </c>
      <c r="Q4">
        <f t="shared" si="9"/>
        <v>3375</v>
      </c>
      <c r="R4" t="str">
        <f t="shared" si="10"/>
        <v xml:space="preserve">Rakosníček </v>
      </c>
      <c r="S4" t="str">
        <f t="shared" si="11"/>
        <v>Franta</v>
      </c>
    </row>
    <row r="5" spans="1:19" x14ac:dyDescent="0.25">
      <c r="A5" t="s">
        <v>67</v>
      </c>
      <c r="B5">
        <v>33</v>
      </c>
      <c r="C5" s="4" t="str">
        <f t="shared" si="0"/>
        <v>PR</v>
      </c>
      <c r="D5" t="str">
        <f>VLOOKUP(C5,Tabulka1[],2,0)</f>
        <v>Praha</v>
      </c>
      <c r="E5" s="4">
        <f t="shared" si="1"/>
        <v>19</v>
      </c>
      <c r="F5" t="str">
        <f t="shared" si="2"/>
        <v>Bo</v>
      </c>
      <c r="G5" t="str">
        <f>VLOOKUP(F5,Tabulka3[],2,0)</f>
        <v>Bond James</v>
      </c>
      <c r="H5" s="4" t="str">
        <f t="shared" si="3"/>
        <v>H</v>
      </c>
      <c r="I5" t="str">
        <f>VLOOKUP(H5,Tabulka2[],2,0)</f>
        <v>Hokej</v>
      </c>
      <c r="J5" s="4">
        <f t="shared" si="4"/>
        <v>114</v>
      </c>
      <c r="K5" t="str">
        <f>VLOOKUP(J5,Tabulka4[],2,0)</f>
        <v>Chránče</v>
      </c>
      <c r="L5">
        <f>VLOOKUP(J5,Tabulka4[],3,0)</f>
        <v>784</v>
      </c>
      <c r="M5" s="4">
        <f t="shared" si="5"/>
        <v>2013</v>
      </c>
      <c r="N5" s="4">
        <f t="shared" si="6"/>
        <v>2</v>
      </c>
      <c r="O5" s="4">
        <f t="shared" si="7"/>
        <v>6</v>
      </c>
      <c r="P5" s="1">
        <f t="shared" si="8"/>
        <v>41311</v>
      </c>
      <c r="Q5">
        <f t="shared" si="9"/>
        <v>25872</v>
      </c>
      <c r="R5" t="str">
        <f t="shared" si="10"/>
        <v xml:space="preserve">Bond </v>
      </c>
      <c r="S5" t="str">
        <f t="shared" si="11"/>
        <v>James</v>
      </c>
    </row>
    <row r="6" spans="1:19" x14ac:dyDescent="0.25">
      <c r="A6" t="s">
        <v>68</v>
      </c>
      <c r="B6">
        <v>44</v>
      </c>
      <c r="C6" s="4" t="str">
        <f t="shared" si="0"/>
        <v>PR</v>
      </c>
      <c r="D6" t="str">
        <f>VLOOKUP(C6,Tabulka1[],2,0)</f>
        <v>Praha</v>
      </c>
      <c r="E6" s="4">
        <f t="shared" si="1"/>
        <v>19</v>
      </c>
      <c r="F6" t="str">
        <f t="shared" si="2"/>
        <v>Wo</v>
      </c>
      <c r="G6" t="str">
        <f>VLOOKUP(F6,Tabulka3[],2,0)</f>
        <v>Wolker Johny</v>
      </c>
      <c r="H6" s="4" t="str">
        <f t="shared" si="3"/>
        <v>G</v>
      </c>
      <c r="I6" t="str">
        <f>VLOOKUP(H6,Tabulka2[],2,0)</f>
        <v>Golf</v>
      </c>
      <c r="J6" s="4">
        <f t="shared" si="4"/>
        <v>115</v>
      </c>
      <c r="K6" t="str">
        <f>VLOOKUP(J6,Tabulka4[],2,0)</f>
        <v>Boty</v>
      </c>
      <c r="L6">
        <f>VLOOKUP(J6,Tabulka4[],3,0)</f>
        <v>2257</v>
      </c>
      <c r="M6" s="4">
        <f t="shared" si="5"/>
        <v>2013</v>
      </c>
      <c r="N6" s="4">
        <f t="shared" si="6"/>
        <v>2</v>
      </c>
      <c r="O6" s="4">
        <f t="shared" si="7"/>
        <v>6</v>
      </c>
      <c r="P6" s="1">
        <f t="shared" si="8"/>
        <v>41311</v>
      </c>
      <c r="Q6">
        <f t="shared" si="9"/>
        <v>99308</v>
      </c>
      <c r="R6" t="str">
        <f t="shared" si="10"/>
        <v xml:space="preserve">Wolker </v>
      </c>
      <c r="S6" t="str">
        <f t="shared" si="11"/>
        <v>Johny</v>
      </c>
    </row>
    <row r="7" spans="1:19" x14ac:dyDescent="0.25">
      <c r="A7" t="s">
        <v>69</v>
      </c>
      <c r="B7">
        <v>12</v>
      </c>
      <c r="C7" s="4" t="str">
        <f t="shared" si="0"/>
        <v>PR</v>
      </c>
      <c r="D7" t="str">
        <f>VLOOKUP(C7,Tabulka1[],2,0)</f>
        <v>Praha</v>
      </c>
      <c r="E7" s="4">
        <f t="shared" si="1"/>
        <v>19</v>
      </c>
      <c r="F7" t="str">
        <f t="shared" si="2"/>
        <v>Al</v>
      </c>
      <c r="G7" t="str">
        <f>VLOOKUP(F7,Tabulka3[],2,0)</f>
        <v>Aladin Velký</v>
      </c>
      <c r="H7" s="4" t="str">
        <f t="shared" si="3"/>
        <v>P</v>
      </c>
      <c r="I7" t="str">
        <f>VLOOKUP(H7,Tabulka2[],2,0)</f>
        <v>PinkPong</v>
      </c>
      <c r="J7" s="4">
        <f t="shared" si="4"/>
        <v>116</v>
      </c>
      <c r="K7" t="str">
        <f>VLOOKUP(J7,Tabulka4[],2,0)</f>
        <v>Lopta</v>
      </c>
      <c r="L7">
        <f>VLOOKUP(J7,Tabulka4[],3,0)</f>
        <v>125</v>
      </c>
      <c r="M7" s="4">
        <f t="shared" si="5"/>
        <v>2013</v>
      </c>
      <c r="N7" s="4">
        <f t="shared" si="6"/>
        <v>2</v>
      </c>
      <c r="O7" s="4">
        <f t="shared" si="7"/>
        <v>6</v>
      </c>
      <c r="P7" s="1">
        <f t="shared" si="8"/>
        <v>41311</v>
      </c>
      <c r="Q7">
        <f t="shared" si="9"/>
        <v>1500</v>
      </c>
      <c r="R7" t="str">
        <f t="shared" si="10"/>
        <v xml:space="preserve">Aladin </v>
      </c>
      <c r="S7" t="str">
        <f t="shared" si="11"/>
        <v>Velký</v>
      </c>
    </row>
    <row r="8" spans="1:19" x14ac:dyDescent="0.25">
      <c r="A8" t="s">
        <v>70</v>
      </c>
      <c r="B8">
        <v>5</v>
      </c>
      <c r="C8" s="4" t="str">
        <f t="shared" si="0"/>
        <v>OP</v>
      </c>
      <c r="D8" t="str">
        <f>VLOOKUP(C8,Tabulka1[],2,0)</f>
        <v>Opava</v>
      </c>
      <c r="E8" s="4">
        <f t="shared" si="1"/>
        <v>19</v>
      </c>
      <c r="F8" t="str">
        <f t="shared" si="2"/>
        <v>Ba</v>
      </c>
      <c r="G8" t="str">
        <f>VLOOKUP(F8,Tabulka3[],2,0)</f>
        <v>Bathman Malý</v>
      </c>
      <c r="H8" s="4" t="str">
        <f t="shared" si="3"/>
        <v>P</v>
      </c>
      <c r="I8" t="str">
        <f>VLOOKUP(H8,Tabulka2[],2,0)</f>
        <v>PinkPong</v>
      </c>
      <c r="J8" s="4">
        <f t="shared" si="4"/>
        <v>117</v>
      </c>
      <c r="K8" t="str">
        <f>VLOOKUP(J8,Tabulka4[],2,0)</f>
        <v>Pálka</v>
      </c>
      <c r="L8">
        <f>VLOOKUP(J8,Tabulka4[],3,0)</f>
        <v>1257</v>
      </c>
      <c r="M8" s="4">
        <f t="shared" si="5"/>
        <v>2013</v>
      </c>
      <c r="N8" s="4">
        <f t="shared" si="6"/>
        <v>2</v>
      </c>
      <c r="O8" s="4">
        <f t="shared" si="7"/>
        <v>14</v>
      </c>
      <c r="P8" s="1">
        <f t="shared" si="8"/>
        <v>41319</v>
      </c>
      <c r="Q8">
        <f t="shared" si="9"/>
        <v>6285</v>
      </c>
      <c r="R8" t="str">
        <f t="shared" si="10"/>
        <v xml:space="preserve">Bathman </v>
      </c>
      <c r="S8" t="str">
        <f t="shared" si="11"/>
        <v>Malý</v>
      </c>
    </row>
    <row r="9" spans="1:19" x14ac:dyDescent="0.25">
      <c r="A9" t="s">
        <v>71</v>
      </c>
      <c r="B9">
        <v>8</v>
      </c>
      <c r="C9" s="4" t="str">
        <f t="shared" si="0"/>
        <v>OP</v>
      </c>
      <c r="D9" t="str">
        <f>VLOOKUP(C9,Tabulka1[],2,0)</f>
        <v>Opava</v>
      </c>
      <c r="E9" s="4">
        <f t="shared" si="1"/>
        <v>19</v>
      </c>
      <c r="F9" t="str">
        <f t="shared" si="2"/>
        <v>Sp</v>
      </c>
      <c r="G9" t="str">
        <f>VLOOKUP(F9,Tabulka3[],2,0)</f>
        <v>Spiderman Lozicí</v>
      </c>
      <c r="H9" s="4" t="str">
        <f t="shared" si="3"/>
        <v>F</v>
      </c>
      <c r="I9" t="str">
        <f>VLOOKUP(H9,Tabulka2[],2,0)</f>
        <v>Fotbal</v>
      </c>
      <c r="J9" s="4">
        <f t="shared" si="4"/>
        <v>118</v>
      </c>
      <c r="K9" t="str">
        <f>VLOOKUP(J9,Tabulka4[],2,0)</f>
        <v>Kopačky</v>
      </c>
      <c r="L9">
        <f>VLOOKUP(J9,Tabulka4[],3,0)</f>
        <v>3578</v>
      </c>
      <c r="M9" s="4">
        <f t="shared" si="5"/>
        <v>2013</v>
      </c>
      <c r="N9" s="4">
        <f t="shared" si="6"/>
        <v>2</v>
      </c>
      <c r="O9" s="4">
        <f t="shared" si="7"/>
        <v>14</v>
      </c>
      <c r="P9" s="1">
        <f t="shared" si="8"/>
        <v>41319</v>
      </c>
      <c r="Q9">
        <f t="shared" si="9"/>
        <v>28624</v>
      </c>
      <c r="R9" t="str">
        <f t="shared" si="10"/>
        <v xml:space="preserve">Spiderman </v>
      </c>
      <c r="S9" t="str">
        <f t="shared" si="11"/>
        <v>Lozicí</v>
      </c>
    </row>
    <row r="10" spans="1:19" x14ac:dyDescent="0.25">
      <c r="A10" t="s">
        <v>72</v>
      </c>
      <c r="B10">
        <v>24</v>
      </c>
      <c r="C10" s="4" t="str">
        <f t="shared" si="0"/>
        <v>OP</v>
      </c>
      <c r="D10" t="str">
        <f>VLOOKUP(C10,Tabulka1[],2,0)</f>
        <v>Opava</v>
      </c>
      <c r="E10" s="4">
        <f t="shared" si="1"/>
        <v>19</v>
      </c>
      <c r="F10" t="str">
        <f t="shared" si="2"/>
        <v>Fa</v>
      </c>
      <c r="G10" t="str">
        <f>VLOOKUP(F10,Tabulka3[],2,0)</f>
        <v>Fantomas Pepa</v>
      </c>
      <c r="H10" s="4" t="str">
        <f t="shared" si="3"/>
        <v>S</v>
      </c>
      <c r="I10" t="str">
        <f>VLOOKUP(H10,Tabulka2[],2,0)</f>
        <v>Horolezectví</v>
      </c>
      <c r="J10" s="4">
        <f t="shared" si="4"/>
        <v>119</v>
      </c>
      <c r="K10" t="str">
        <f>VLOOKUP(J10,Tabulka4[],2,0)</f>
        <v>Karabina</v>
      </c>
      <c r="L10">
        <f>VLOOKUP(J10,Tabulka4[],3,0)</f>
        <v>872</v>
      </c>
      <c r="M10" s="4">
        <f t="shared" si="5"/>
        <v>2013</v>
      </c>
      <c r="N10" s="4">
        <f t="shared" si="6"/>
        <v>2</v>
      </c>
      <c r="O10" s="4">
        <f t="shared" si="7"/>
        <v>14</v>
      </c>
      <c r="P10" s="1">
        <f t="shared" si="8"/>
        <v>41319</v>
      </c>
      <c r="Q10">
        <f t="shared" si="9"/>
        <v>20928</v>
      </c>
      <c r="R10" t="str">
        <f t="shared" si="10"/>
        <v xml:space="preserve">Fantomas </v>
      </c>
      <c r="S10" t="str">
        <f t="shared" si="11"/>
        <v>Pepa</v>
      </c>
    </row>
    <row r="11" spans="1:19" x14ac:dyDescent="0.25">
      <c r="A11" t="s">
        <v>73</v>
      </c>
      <c r="B11">
        <v>32</v>
      </c>
      <c r="C11" s="4" t="str">
        <f t="shared" si="0"/>
        <v>OV</v>
      </c>
      <c r="D11" t="str">
        <f>VLOOKUP(C11,Tabulka1[],2,0)</f>
        <v>Ostrava</v>
      </c>
      <c r="E11" s="4">
        <f t="shared" si="1"/>
        <v>20</v>
      </c>
      <c r="F11" t="str">
        <f t="shared" si="2"/>
        <v>Su</v>
      </c>
      <c r="G11" t="str">
        <f>VLOOKUP(F11,Tabulka3[],2,0)</f>
        <v>Superman Jano</v>
      </c>
      <c r="H11" s="4" t="str">
        <f t="shared" si="3"/>
        <v>S</v>
      </c>
      <c r="I11" t="str">
        <f>VLOOKUP(H11,Tabulka2[],2,0)</f>
        <v>Horolezectví</v>
      </c>
      <c r="J11" s="4">
        <f t="shared" si="4"/>
        <v>120</v>
      </c>
      <c r="K11" t="str">
        <f>VLOOKUP(J11,Tabulka4[],2,0)</f>
        <v>Sedák</v>
      </c>
      <c r="L11">
        <f>VLOOKUP(J11,Tabulka4[],3,0)</f>
        <v>1398</v>
      </c>
      <c r="M11" s="4">
        <f t="shared" si="5"/>
        <v>2013</v>
      </c>
      <c r="N11" s="4">
        <f t="shared" si="6"/>
        <v>2</v>
      </c>
      <c r="O11" s="4">
        <f t="shared" si="7"/>
        <v>14</v>
      </c>
      <c r="P11" s="1">
        <f t="shared" si="8"/>
        <v>41319</v>
      </c>
      <c r="Q11">
        <f t="shared" si="9"/>
        <v>44736</v>
      </c>
      <c r="R11" t="str">
        <f t="shared" si="10"/>
        <v xml:space="preserve">Superman </v>
      </c>
      <c r="S11" t="str">
        <f t="shared" si="11"/>
        <v>Jano</v>
      </c>
    </row>
    <row r="12" spans="1:19" x14ac:dyDescent="0.25">
      <c r="A12" t="s">
        <v>74</v>
      </c>
      <c r="B12">
        <v>24</v>
      </c>
      <c r="C12" s="4" t="str">
        <f t="shared" si="0"/>
        <v>OV</v>
      </c>
      <c r="D12" t="str">
        <f>VLOOKUP(C12,Tabulka1[],2,0)</f>
        <v>Ostrava</v>
      </c>
      <c r="E12" s="4">
        <f t="shared" si="1"/>
        <v>20</v>
      </c>
      <c r="F12" t="str">
        <f t="shared" si="2"/>
        <v>Ra</v>
      </c>
      <c r="G12" t="str">
        <f>VLOOKUP(F12,Tabulka3[],2,0)</f>
        <v>Rakosníček Franta</v>
      </c>
      <c r="H12" s="4" t="str">
        <f t="shared" si="3"/>
        <v>S</v>
      </c>
      <c r="I12" t="str">
        <f>VLOOKUP(H12,Tabulka2[],2,0)</f>
        <v>Horolezectví</v>
      </c>
      <c r="J12" s="4">
        <f t="shared" si="4"/>
        <v>121</v>
      </c>
      <c r="K12" t="str">
        <f>VLOOKUP(J12,Tabulka4[],2,0)</f>
        <v>Osma</v>
      </c>
      <c r="L12">
        <f>VLOOKUP(J12,Tabulka4[],3,0)</f>
        <v>350</v>
      </c>
      <c r="M12" s="4">
        <f t="shared" si="5"/>
        <v>2013</v>
      </c>
      <c r="N12" s="4">
        <f t="shared" si="6"/>
        <v>2</v>
      </c>
      <c r="O12" s="4">
        <f t="shared" si="7"/>
        <v>14</v>
      </c>
      <c r="P12" s="1">
        <f t="shared" si="8"/>
        <v>41319</v>
      </c>
      <c r="Q12">
        <f t="shared" si="9"/>
        <v>8400</v>
      </c>
      <c r="R12" t="str">
        <f t="shared" si="10"/>
        <v xml:space="preserve">Rakosníček </v>
      </c>
      <c r="S12" t="str">
        <f t="shared" si="11"/>
        <v>Franta</v>
      </c>
    </row>
    <row r="13" spans="1:19" x14ac:dyDescent="0.25">
      <c r="A13" t="s">
        <v>75</v>
      </c>
      <c r="B13">
        <v>20</v>
      </c>
      <c r="C13" s="4" t="str">
        <f t="shared" si="0"/>
        <v>PR</v>
      </c>
      <c r="D13" t="str">
        <f>VLOOKUP(C13,Tabulka1[],2,0)</f>
        <v>Praha</v>
      </c>
      <c r="E13" s="4">
        <f t="shared" si="1"/>
        <v>20</v>
      </c>
      <c r="F13" t="str">
        <f t="shared" si="2"/>
        <v>Bo</v>
      </c>
      <c r="G13" t="str">
        <f>VLOOKUP(F13,Tabulka3[],2,0)</f>
        <v>Bond James</v>
      </c>
      <c r="H13" s="4" t="str">
        <f t="shared" si="3"/>
        <v>H</v>
      </c>
      <c r="I13" t="str">
        <f>VLOOKUP(H13,Tabulka2[],2,0)</f>
        <v>Hokej</v>
      </c>
      <c r="J13" s="4">
        <f t="shared" si="4"/>
        <v>122</v>
      </c>
      <c r="K13" t="str">
        <f>VLOOKUP(J13,Tabulka4[],2,0)</f>
        <v>Brusle</v>
      </c>
      <c r="L13">
        <f>VLOOKUP(J13,Tabulka4[],3,0)</f>
        <v>2174</v>
      </c>
      <c r="M13" s="4">
        <f t="shared" si="5"/>
        <v>2013</v>
      </c>
      <c r="N13" s="4">
        <f t="shared" si="6"/>
        <v>2</v>
      </c>
      <c r="O13" s="4">
        <f t="shared" si="7"/>
        <v>16</v>
      </c>
      <c r="P13" s="1">
        <f t="shared" si="8"/>
        <v>41321</v>
      </c>
      <c r="Q13">
        <f t="shared" si="9"/>
        <v>43480</v>
      </c>
      <c r="R13" t="str">
        <f t="shared" si="10"/>
        <v xml:space="preserve">Bond </v>
      </c>
      <c r="S13" t="str">
        <f t="shared" si="11"/>
        <v>James</v>
      </c>
    </row>
    <row r="14" spans="1:19" x14ac:dyDescent="0.25">
      <c r="A14" t="s">
        <v>76</v>
      </c>
      <c r="B14">
        <v>45</v>
      </c>
      <c r="C14" s="4" t="str">
        <f t="shared" si="0"/>
        <v>PR</v>
      </c>
      <c r="D14" t="str">
        <f>VLOOKUP(C14,Tabulka1[],2,0)</f>
        <v>Praha</v>
      </c>
      <c r="E14" s="4">
        <f t="shared" si="1"/>
        <v>20</v>
      </c>
      <c r="F14" t="str">
        <f t="shared" si="2"/>
        <v>Wo</v>
      </c>
      <c r="G14" t="str">
        <f>VLOOKUP(F14,Tabulka3[],2,0)</f>
        <v>Wolker Johny</v>
      </c>
      <c r="H14" s="4" t="str">
        <f t="shared" si="3"/>
        <v>H</v>
      </c>
      <c r="I14" t="str">
        <f>VLOOKUP(H14,Tabulka2[],2,0)</f>
        <v>Hokej</v>
      </c>
      <c r="J14" s="4">
        <f t="shared" si="4"/>
        <v>123</v>
      </c>
      <c r="K14" t="str">
        <f>VLOOKUP(J14,Tabulka4[],2,0)</f>
        <v>Trenér</v>
      </c>
      <c r="L14">
        <f>VLOOKUP(J14,Tabulka4[],3,0)</f>
        <v>159</v>
      </c>
      <c r="M14" s="4">
        <f t="shared" si="5"/>
        <v>2013</v>
      </c>
      <c r="N14" s="4">
        <f t="shared" si="6"/>
        <v>2</v>
      </c>
      <c r="O14" s="4">
        <f t="shared" si="7"/>
        <v>16</v>
      </c>
      <c r="P14" s="1">
        <f t="shared" si="8"/>
        <v>41321</v>
      </c>
      <c r="Q14">
        <f t="shared" si="9"/>
        <v>7155</v>
      </c>
      <c r="R14" t="str">
        <f t="shared" si="10"/>
        <v xml:space="preserve">Wolker </v>
      </c>
      <c r="S14" t="str">
        <f t="shared" si="11"/>
        <v>Johny</v>
      </c>
    </row>
    <row r="15" spans="1:19" x14ac:dyDescent="0.25">
      <c r="A15" t="s">
        <v>77</v>
      </c>
      <c r="B15">
        <v>45</v>
      </c>
      <c r="C15" s="4" t="str">
        <f t="shared" si="0"/>
        <v>OV</v>
      </c>
      <c r="D15" t="str">
        <f>VLOOKUP(C15,Tabulka1[],2,0)</f>
        <v>Ostrava</v>
      </c>
      <c r="E15" s="4">
        <f t="shared" si="1"/>
        <v>20</v>
      </c>
      <c r="F15" t="str">
        <f t="shared" si="2"/>
        <v>Al</v>
      </c>
      <c r="G15" t="str">
        <f>VLOOKUP(F15,Tabulka3[],2,0)</f>
        <v>Aladin Velký</v>
      </c>
      <c r="H15" s="4" t="str">
        <f t="shared" si="3"/>
        <v>F</v>
      </c>
      <c r="I15" t="str">
        <f>VLOOKUP(H15,Tabulka2[],2,0)</f>
        <v>Fotbal</v>
      </c>
      <c r="J15" s="4">
        <f t="shared" si="4"/>
        <v>124</v>
      </c>
      <c r="K15" t="str">
        <f>VLOOKUP(J15,Tabulka4[],2,0)</f>
        <v>Kopačák</v>
      </c>
      <c r="L15">
        <f>VLOOKUP(J15,Tabulka4[],3,0)</f>
        <v>336</v>
      </c>
      <c r="M15" s="4">
        <f t="shared" si="5"/>
        <v>2013</v>
      </c>
      <c r="N15" s="4">
        <f t="shared" si="6"/>
        <v>2</v>
      </c>
      <c r="O15" s="4">
        <f t="shared" si="7"/>
        <v>16</v>
      </c>
      <c r="P15" s="1">
        <f t="shared" si="8"/>
        <v>41321</v>
      </c>
      <c r="Q15">
        <f t="shared" si="9"/>
        <v>15120</v>
      </c>
      <c r="R15" t="str">
        <f t="shared" si="10"/>
        <v xml:space="preserve">Aladin </v>
      </c>
      <c r="S15" t="str">
        <f t="shared" si="11"/>
        <v>Velký</v>
      </c>
    </row>
    <row r="16" spans="1:19" x14ac:dyDescent="0.25">
      <c r="A16" t="s">
        <v>78</v>
      </c>
      <c r="B16">
        <v>45</v>
      </c>
      <c r="C16" s="4" t="str">
        <f t="shared" si="0"/>
        <v>OV</v>
      </c>
      <c r="D16" t="str">
        <f>VLOOKUP(C16,Tabulka1[],2,0)</f>
        <v>Ostrava</v>
      </c>
      <c r="E16" s="4">
        <f t="shared" si="1"/>
        <v>20</v>
      </c>
      <c r="F16" t="str">
        <f t="shared" si="2"/>
        <v>Ba</v>
      </c>
      <c r="G16" t="str">
        <f>VLOOKUP(F16,Tabulka3[],2,0)</f>
        <v>Bathman Malý</v>
      </c>
      <c r="H16" s="4" t="str">
        <f t="shared" si="3"/>
        <v>H</v>
      </c>
      <c r="I16" t="str">
        <f>VLOOKUP(H16,Tabulka2[],2,0)</f>
        <v>Hokej</v>
      </c>
      <c r="J16" s="4">
        <f t="shared" si="4"/>
        <v>125</v>
      </c>
      <c r="K16" t="str">
        <f>VLOOKUP(J16,Tabulka4[],2,0)</f>
        <v>Puk</v>
      </c>
      <c r="L16">
        <f>VLOOKUP(J16,Tabulka4[],3,0)</f>
        <v>99</v>
      </c>
      <c r="M16" s="4">
        <f t="shared" si="5"/>
        <v>2013</v>
      </c>
      <c r="N16" s="4">
        <f t="shared" si="6"/>
        <v>2</v>
      </c>
      <c r="O16" s="4">
        <f t="shared" si="7"/>
        <v>17</v>
      </c>
      <c r="P16" s="1">
        <f t="shared" si="8"/>
        <v>41322</v>
      </c>
      <c r="Q16">
        <f t="shared" si="9"/>
        <v>4455</v>
      </c>
      <c r="R16" t="str">
        <f t="shared" si="10"/>
        <v xml:space="preserve">Bathman </v>
      </c>
      <c r="S16" t="str">
        <f t="shared" si="11"/>
        <v>Malý</v>
      </c>
    </row>
    <row r="17" spans="1:19" x14ac:dyDescent="0.25">
      <c r="A17" t="s">
        <v>79</v>
      </c>
      <c r="B17">
        <v>12</v>
      </c>
      <c r="C17" s="4" t="str">
        <f t="shared" si="0"/>
        <v>BR</v>
      </c>
      <c r="D17" t="str">
        <f>VLOOKUP(C17,Tabulka1[],2,0)</f>
        <v>Brno</v>
      </c>
      <c r="E17" s="4">
        <f t="shared" si="1"/>
        <v>20</v>
      </c>
      <c r="F17" t="str">
        <f t="shared" si="2"/>
        <v>Sp</v>
      </c>
      <c r="G17" t="str">
        <f>VLOOKUP(F17,Tabulka3[],2,0)</f>
        <v>Spiderman Lozicí</v>
      </c>
      <c r="H17" s="4" t="str">
        <f t="shared" si="3"/>
        <v>S</v>
      </c>
      <c r="I17" t="str">
        <f>VLOOKUP(H17,Tabulka2[],2,0)</f>
        <v>Horolezectví</v>
      </c>
      <c r="J17" s="4">
        <f t="shared" si="4"/>
        <v>126</v>
      </c>
      <c r="K17" t="str">
        <f>VLOOKUP(J17,Tabulka4[],2,0)</f>
        <v>Lano</v>
      </c>
      <c r="L17">
        <f>VLOOKUP(J17,Tabulka4[],3,0)</f>
        <v>5789</v>
      </c>
      <c r="M17" s="4">
        <f t="shared" si="5"/>
        <v>2013</v>
      </c>
      <c r="N17" s="4">
        <f t="shared" si="6"/>
        <v>2</v>
      </c>
      <c r="O17" s="4">
        <f t="shared" si="7"/>
        <v>21</v>
      </c>
      <c r="P17" s="1">
        <f t="shared" si="8"/>
        <v>41326</v>
      </c>
      <c r="Q17">
        <f t="shared" si="9"/>
        <v>69468</v>
      </c>
      <c r="R17" t="str">
        <f t="shared" si="10"/>
        <v xml:space="preserve">Spiderman </v>
      </c>
      <c r="S17" t="str">
        <f t="shared" si="11"/>
        <v>Lozicí</v>
      </c>
    </row>
    <row r="18" spans="1:19" x14ac:dyDescent="0.25">
      <c r="A18" t="s">
        <v>80</v>
      </c>
      <c r="B18">
        <v>1</v>
      </c>
      <c r="C18" s="4" t="str">
        <f t="shared" si="0"/>
        <v>BR</v>
      </c>
      <c r="D18" t="str">
        <f>VLOOKUP(C18,Tabulka1[],2,0)</f>
        <v>Brno</v>
      </c>
      <c r="E18" s="4">
        <f t="shared" si="1"/>
        <v>20</v>
      </c>
      <c r="F18" t="str">
        <f t="shared" si="2"/>
        <v>Fa</v>
      </c>
      <c r="G18" t="str">
        <f>VLOOKUP(F18,Tabulka3[],2,0)</f>
        <v>Fantomas Pepa</v>
      </c>
      <c r="H18" s="4" t="str">
        <f t="shared" si="3"/>
        <v>H</v>
      </c>
      <c r="I18" t="str">
        <f>VLOOKUP(H18,Tabulka2[],2,0)</f>
        <v>Hokej</v>
      </c>
      <c r="J18" s="4">
        <f t="shared" si="4"/>
        <v>127</v>
      </c>
      <c r="K18" t="str">
        <f>VLOOKUP(J18,Tabulka4[],2,0)</f>
        <v>Síť</v>
      </c>
      <c r="L18">
        <f>VLOOKUP(J18,Tabulka4[],3,0)</f>
        <v>4578</v>
      </c>
      <c r="M18" s="4">
        <f t="shared" si="5"/>
        <v>2013</v>
      </c>
      <c r="N18" s="4">
        <f t="shared" si="6"/>
        <v>2</v>
      </c>
      <c r="O18" s="4">
        <f t="shared" si="7"/>
        <v>22</v>
      </c>
      <c r="P18" s="1">
        <f t="shared" si="8"/>
        <v>41327</v>
      </c>
      <c r="Q18">
        <f t="shared" si="9"/>
        <v>4578</v>
      </c>
      <c r="R18" t="str">
        <f t="shared" si="10"/>
        <v xml:space="preserve">Fantomas </v>
      </c>
      <c r="S18" t="str">
        <f t="shared" si="11"/>
        <v>Pepa</v>
      </c>
    </row>
    <row r="19" spans="1:19" x14ac:dyDescent="0.25">
      <c r="A19" t="s">
        <v>81</v>
      </c>
      <c r="B19">
        <v>145</v>
      </c>
      <c r="C19" s="4" t="str">
        <f t="shared" si="0"/>
        <v>BR</v>
      </c>
      <c r="D19" t="str">
        <f>VLOOKUP(C19,Tabulka1[],2,0)</f>
        <v>Brno</v>
      </c>
      <c r="E19" s="4">
        <f t="shared" si="1"/>
        <v>20</v>
      </c>
      <c r="F19" t="str">
        <f t="shared" si="2"/>
        <v>Su</v>
      </c>
      <c r="G19" t="str">
        <f>VLOOKUP(F19,Tabulka3[],2,0)</f>
        <v>Superman Jano</v>
      </c>
      <c r="H19" s="4" t="str">
        <f t="shared" si="3"/>
        <v>K</v>
      </c>
      <c r="I19" t="str">
        <f>VLOOKUP(H19,Tabulka2[],2,0)</f>
        <v>Kuželky</v>
      </c>
      <c r="J19" s="4">
        <f t="shared" si="4"/>
        <v>128</v>
      </c>
      <c r="K19" t="str">
        <f>VLOOKUP(J19,Tabulka4[],2,0)</f>
        <v>Kuželka</v>
      </c>
      <c r="L19">
        <f>VLOOKUP(J19,Tabulka4[],3,0)</f>
        <v>478</v>
      </c>
      <c r="M19" s="4">
        <f t="shared" si="5"/>
        <v>2013</v>
      </c>
      <c r="N19" s="4">
        <f t="shared" si="6"/>
        <v>2</v>
      </c>
      <c r="O19" s="4">
        <f t="shared" si="7"/>
        <v>22</v>
      </c>
      <c r="P19" s="1">
        <f t="shared" si="8"/>
        <v>41327</v>
      </c>
      <c r="Q19">
        <f t="shared" si="9"/>
        <v>69310</v>
      </c>
      <c r="R19" t="str">
        <f t="shared" si="10"/>
        <v xml:space="preserve">Superman </v>
      </c>
      <c r="S19" t="str">
        <f t="shared" si="11"/>
        <v>Jano</v>
      </c>
    </row>
    <row r="20" spans="1:19" x14ac:dyDescent="0.25">
      <c r="A20" t="s">
        <v>82</v>
      </c>
      <c r="B20">
        <v>10</v>
      </c>
      <c r="C20" s="4" t="str">
        <f t="shared" si="0"/>
        <v>OV</v>
      </c>
      <c r="D20" t="str">
        <f>VLOOKUP(C20,Tabulka1[],2,0)</f>
        <v>Ostrava</v>
      </c>
      <c r="E20" s="4">
        <f t="shared" si="1"/>
        <v>20</v>
      </c>
      <c r="F20" t="str">
        <f t="shared" si="2"/>
        <v>Ra</v>
      </c>
      <c r="G20" t="str">
        <f>VLOOKUP(F20,Tabulka3[],2,0)</f>
        <v>Rakosníček Franta</v>
      </c>
      <c r="H20" s="4" t="str">
        <f t="shared" si="3"/>
        <v>K</v>
      </c>
      <c r="I20" t="str">
        <f>VLOOKUP(H20,Tabulka2[],2,0)</f>
        <v>Kuželky</v>
      </c>
      <c r="J20" s="4">
        <f t="shared" si="4"/>
        <v>128</v>
      </c>
      <c r="K20" t="str">
        <f>VLOOKUP(J20,Tabulka4[],2,0)</f>
        <v>Kuželka</v>
      </c>
      <c r="L20">
        <f>VLOOKUP(J20,Tabulka4[],3,0)</f>
        <v>478</v>
      </c>
      <c r="M20" s="4">
        <f t="shared" si="5"/>
        <v>2013</v>
      </c>
      <c r="N20" s="4">
        <f t="shared" si="6"/>
        <v>2</v>
      </c>
      <c r="O20" s="4">
        <f t="shared" si="7"/>
        <v>26</v>
      </c>
      <c r="P20" s="1">
        <f t="shared" si="8"/>
        <v>41331</v>
      </c>
      <c r="Q20">
        <f t="shared" si="9"/>
        <v>4780</v>
      </c>
      <c r="R20" t="str">
        <f t="shared" si="10"/>
        <v xml:space="preserve">Rakosníček </v>
      </c>
      <c r="S20" t="str">
        <f t="shared" si="11"/>
        <v>Franta</v>
      </c>
    </row>
    <row r="21" spans="1:19" x14ac:dyDescent="0.25">
      <c r="A21" t="s">
        <v>83</v>
      </c>
      <c r="B21">
        <v>20</v>
      </c>
      <c r="C21" s="4" t="str">
        <f t="shared" si="0"/>
        <v>OL</v>
      </c>
      <c r="D21" t="str">
        <f>VLOOKUP(C21,Tabulka1[],2,0)</f>
        <v>Olomouc</v>
      </c>
      <c r="E21" s="4">
        <f t="shared" si="1"/>
        <v>20</v>
      </c>
      <c r="F21" t="str">
        <f t="shared" si="2"/>
        <v>Bo</v>
      </c>
      <c r="G21" t="str">
        <f>VLOOKUP(F21,Tabulka3[],2,0)</f>
        <v>Bond James</v>
      </c>
      <c r="H21" s="4" t="str">
        <f t="shared" si="3"/>
        <v>G</v>
      </c>
      <c r="I21" t="str">
        <f>VLOOKUP(H21,Tabulka2[],2,0)</f>
        <v>Golf</v>
      </c>
      <c r="J21" s="4">
        <f t="shared" si="4"/>
        <v>113</v>
      </c>
      <c r="K21" t="str">
        <f>VLOOKUP(J21,Tabulka4[],2,0)</f>
        <v>Míček</v>
      </c>
      <c r="L21">
        <f>VLOOKUP(J21,Tabulka4[],3,0)</f>
        <v>75</v>
      </c>
      <c r="M21" s="4">
        <f t="shared" si="5"/>
        <v>2013</v>
      </c>
      <c r="N21" s="4">
        <f t="shared" si="6"/>
        <v>3</v>
      </c>
      <c r="O21" s="4">
        <f t="shared" si="7"/>
        <v>3</v>
      </c>
      <c r="P21" s="1">
        <f t="shared" si="8"/>
        <v>41336</v>
      </c>
      <c r="Q21">
        <f t="shared" si="9"/>
        <v>1500</v>
      </c>
      <c r="R21" t="str">
        <f t="shared" si="10"/>
        <v xml:space="preserve">Bond </v>
      </c>
      <c r="S21" t="str">
        <f t="shared" si="11"/>
        <v>James</v>
      </c>
    </row>
    <row r="22" spans="1:19" x14ac:dyDescent="0.25">
      <c r="A22" t="s">
        <v>84</v>
      </c>
      <c r="B22">
        <v>30</v>
      </c>
      <c r="C22" s="4" t="str">
        <f t="shared" si="0"/>
        <v>OL</v>
      </c>
      <c r="D22" t="str">
        <f>VLOOKUP(C22,Tabulka1[],2,0)</f>
        <v>Olomouc</v>
      </c>
      <c r="E22" s="4">
        <f t="shared" si="1"/>
        <v>20</v>
      </c>
      <c r="F22" t="str">
        <f t="shared" si="2"/>
        <v>Wo</v>
      </c>
      <c r="G22" t="str">
        <f>VLOOKUP(F22,Tabulka3[],2,0)</f>
        <v>Wolker Johny</v>
      </c>
      <c r="H22" s="4" t="str">
        <f t="shared" si="3"/>
        <v>K</v>
      </c>
      <c r="I22" t="str">
        <f>VLOOKUP(H22,Tabulka2[],2,0)</f>
        <v>Kuželky</v>
      </c>
      <c r="J22" s="4">
        <f t="shared" si="4"/>
        <v>129</v>
      </c>
      <c r="K22" t="str">
        <f>VLOOKUP(J22,Tabulka4[],2,0)</f>
        <v>Leštidlo</v>
      </c>
      <c r="L22">
        <f>VLOOKUP(J22,Tabulka4[],3,0)</f>
        <v>155</v>
      </c>
      <c r="M22" s="4">
        <f t="shared" si="5"/>
        <v>2013</v>
      </c>
      <c r="N22" s="4">
        <f t="shared" si="6"/>
        <v>3</v>
      </c>
      <c r="O22" s="4">
        <f t="shared" si="7"/>
        <v>4</v>
      </c>
      <c r="P22" s="1">
        <f t="shared" si="8"/>
        <v>41337</v>
      </c>
      <c r="Q22">
        <f t="shared" si="9"/>
        <v>4650</v>
      </c>
      <c r="R22" t="str">
        <f t="shared" si="10"/>
        <v xml:space="preserve">Wolker </v>
      </c>
      <c r="S22" t="str">
        <f t="shared" si="11"/>
        <v>Johny</v>
      </c>
    </row>
    <row r="23" spans="1:19" x14ac:dyDescent="0.25">
      <c r="A23" t="s">
        <v>85</v>
      </c>
      <c r="B23">
        <v>12</v>
      </c>
      <c r="C23" s="4" t="str">
        <f t="shared" si="0"/>
        <v>PR</v>
      </c>
      <c r="D23" t="str">
        <f>VLOOKUP(C23,Tabulka1[],2,0)</f>
        <v>Praha</v>
      </c>
      <c r="E23" s="4">
        <f t="shared" si="1"/>
        <v>20</v>
      </c>
      <c r="F23" t="str">
        <f t="shared" si="2"/>
        <v>Al</v>
      </c>
      <c r="G23" t="str">
        <f>VLOOKUP(F23,Tabulka3[],2,0)</f>
        <v>Aladin Velký</v>
      </c>
      <c r="H23" s="4" t="str">
        <f t="shared" si="3"/>
        <v>G</v>
      </c>
      <c r="I23" t="str">
        <f>VLOOKUP(H23,Tabulka2[],2,0)</f>
        <v>Golf</v>
      </c>
      <c r="J23" s="4">
        <f t="shared" si="4"/>
        <v>113</v>
      </c>
      <c r="K23" t="str">
        <f>VLOOKUP(J23,Tabulka4[],2,0)</f>
        <v>Míček</v>
      </c>
      <c r="L23">
        <f>VLOOKUP(J23,Tabulka4[],3,0)</f>
        <v>75</v>
      </c>
      <c r="M23" s="4">
        <f t="shared" si="5"/>
        <v>2013</v>
      </c>
      <c r="N23" s="4">
        <f t="shared" si="6"/>
        <v>3</v>
      </c>
      <c r="O23" s="4">
        <f t="shared" si="7"/>
        <v>5</v>
      </c>
      <c r="P23" s="1">
        <f t="shared" si="8"/>
        <v>41338</v>
      </c>
      <c r="Q23">
        <f t="shared" si="9"/>
        <v>900</v>
      </c>
      <c r="R23" t="str">
        <f t="shared" si="10"/>
        <v xml:space="preserve">Aladin </v>
      </c>
      <c r="S23" t="str">
        <f t="shared" si="11"/>
        <v>Velký</v>
      </c>
    </row>
    <row r="24" spans="1:19" x14ac:dyDescent="0.25">
      <c r="A24" t="s">
        <v>86</v>
      </c>
      <c r="B24">
        <v>15</v>
      </c>
      <c r="C24" s="4" t="str">
        <f t="shared" si="0"/>
        <v>BR</v>
      </c>
      <c r="D24" t="str">
        <f>VLOOKUP(C24,Tabulka1[],2,0)</f>
        <v>Brno</v>
      </c>
      <c r="E24" s="4">
        <f t="shared" si="1"/>
        <v>20</v>
      </c>
      <c r="F24" t="str">
        <f t="shared" si="2"/>
        <v>Ba</v>
      </c>
      <c r="G24" t="str">
        <f>VLOOKUP(F24,Tabulka3[],2,0)</f>
        <v>Bathman Malý</v>
      </c>
      <c r="H24" s="4" t="str">
        <f t="shared" si="3"/>
        <v>S</v>
      </c>
      <c r="I24" t="str">
        <f>VLOOKUP(H24,Tabulka2[],2,0)</f>
        <v>Horolezectví</v>
      </c>
      <c r="J24" s="4">
        <f t="shared" si="4"/>
        <v>120</v>
      </c>
      <c r="K24" t="str">
        <f>VLOOKUP(J24,Tabulka4[],2,0)</f>
        <v>Sedák</v>
      </c>
      <c r="L24">
        <f>VLOOKUP(J24,Tabulka4[],3,0)</f>
        <v>1398</v>
      </c>
      <c r="M24" s="4">
        <f t="shared" si="5"/>
        <v>2013</v>
      </c>
      <c r="N24" s="4">
        <f t="shared" si="6"/>
        <v>3</v>
      </c>
      <c r="O24" s="4">
        <f t="shared" si="7"/>
        <v>6</v>
      </c>
      <c r="P24" s="1">
        <f t="shared" si="8"/>
        <v>41339</v>
      </c>
      <c r="Q24">
        <f t="shared" si="9"/>
        <v>20970</v>
      </c>
      <c r="R24" t="str">
        <f t="shared" si="10"/>
        <v xml:space="preserve">Bathman </v>
      </c>
      <c r="S24" t="str">
        <f t="shared" si="11"/>
        <v>Malý</v>
      </c>
    </row>
    <row r="25" spans="1:19" x14ac:dyDescent="0.25">
      <c r="A25" t="s">
        <v>87</v>
      </c>
      <c r="B25">
        <v>18</v>
      </c>
      <c r="C25" s="4" t="str">
        <f t="shared" si="0"/>
        <v>OP</v>
      </c>
      <c r="D25" t="str">
        <f>VLOOKUP(C25,Tabulka1[],2,0)</f>
        <v>Opava</v>
      </c>
      <c r="E25" s="4">
        <f t="shared" si="1"/>
        <v>20</v>
      </c>
      <c r="F25" t="str">
        <f t="shared" si="2"/>
        <v>Sp</v>
      </c>
      <c r="G25" t="str">
        <f>VLOOKUP(F25,Tabulka3[],2,0)</f>
        <v>Spiderman Lozicí</v>
      </c>
      <c r="H25" s="4" t="str">
        <f t="shared" si="3"/>
        <v>F</v>
      </c>
      <c r="I25" t="str">
        <f>VLOOKUP(H25,Tabulka2[],2,0)</f>
        <v>Fotbal</v>
      </c>
      <c r="J25" s="4">
        <f t="shared" si="4"/>
        <v>124</v>
      </c>
      <c r="K25" t="str">
        <f>VLOOKUP(J25,Tabulka4[],2,0)</f>
        <v>Kopačák</v>
      </c>
      <c r="L25">
        <f>VLOOKUP(J25,Tabulka4[],3,0)</f>
        <v>336</v>
      </c>
      <c r="M25" s="4">
        <f t="shared" si="5"/>
        <v>2013</v>
      </c>
      <c r="N25" s="4">
        <f t="shared" si="6"/>
        <v>3</v>
      </c>
      <c r="O25" s="4">
        <f t="shared" si="7"/>
        <v>7</v>
      </c>
      <c r="P25" s="1">
        <f t="shared" si="8"/>
        <v>41340</v>
      </c>
      <c r="Q25">
        <f t="shared" si="9"/>
        <v>6048</v>
      </c>
      <c r="R25" t="str">
        <f t="shared" si="10"/>
        <v xml:space="preserve">Spiderman </v>
      </c>
      <c r="S25" t="str">
        <f t="shared" si="11"/>
        <v>Lozicí</v>
      </c>
    </row>
    <row r="26" spans="1:19" x14ac:dyDescent="0.25">
      <c r="A26" t="s">
        <v>88</v>
      </c>
      <c r="B26">
        <v>6</v>
      </c>
      <c r="C26" s="4" t="str">
        <f t="shared" si="0"/>
        <v>PL</v>
      </c>
      <c r="D26" t="str">
        <f>VLOOKUP(C26,Tabulka1[],2,0)</f>
        <v>Plzeň</v>
      </c>
      <c r="E26" s="4">
        <f t="shared" si="1"/>
        <v>20</v>
      </c>
      <c r="F26" t="str">
        <f t="shared" si="2"/>
        <v>Fa</v>
      </c>
      <c r="G26" t="str">
        <f>VLOOKUP(F26,Tabulka3[],2,0)</f>
        <v>Fantomas Pepa</v>
      </c>
      <c r="H26" s="4" t="str">
        <f t="shared" si="3"/>
        <v>G</v>
      </c>
      <c r="I26" t="str">
        <f>VLOOKUP(H26,Tabulka2[],2,0)</f>
        <v>Golf</v>
      </c>
      <c r="J26" s="4">
        <f t="shared" si="4"/>
        <v>130</v>
      </c>
      <c r="K26" t="str">
        <f>VLOOKUP(J26,Tabulka4[],2,0)</f>
        <v>Bagl</v>
      </c>
      <c r="L26">
        <f>VLOOKUP(J26,Tabulka4[],3,0)</f>
        <v>2157</v>
      </c>
      <c r="M26" s="4">
        <f t="shared" si="5"/>
        <v>2013</v>
      </c>
      <c r="N26" s="4">
        <f t="shared" si="6"/>
        <v>3</v>
      </c>
      <c r="O26" s="4">
        <f t="shared" si="7"/>
        <v>8</v>
      </c>
      <c r="P26" s="1">
        <f t="shared" si="8"/>
        <v>41341</v>
      </c>
      <c r="Q26">
        <f t="shared" si="9"/>
        <v>12942</v>
      </c>
      <c r="R26" t="str">
        <f t="shared" si="10"/>
        <v xml:space="preserve">Fantomas </v>
      </c>
      <c r="S26" t="str">
        <f t="shared" si="11"/>
        <v>Pepa</v>
      </c>
    </row>
    <row r="27" spans="1:19" x14ac:dyDescent="0.25">
      <c r="A27" t="s">
        <v>89</v>
      </c>
      <c r="B27">
        <v>12</v>
      </c>
      <c r="C27" s="4" t="str">
        <f t="shared" si="0"/>
        <v>ZL</v>
      </c>
      <c r="D27" t="str">
        <f>VLOOKUP(C27,Tabulka1[],2,0)</f>
        <v>Zlín</v>
      </c>
      <c r="E27" s="4">
        <f t="shared" si="1"/>
        <v>20</v>
      </c>
      <c r="F27" t="str">
        <f t="shared" si="2"/>
        <v>Su</v>
      </c>
      <c r="G27" t="str">
        <f>VLOOKUP(F27,Tabulka3[],2,0)</f>
        <v>Superman Jano</v>
      </c>
      <c r="H27" s="4" t="str">
        <f t="shared" si="3"/>
        <v>F</v>
      </c>
      <c r="I27" t="str">
        <f>VLOOKUP(H27,Tabulka2[],2,0)</f>
        <v>Fotbal</v>
      </c>
      <c r="J27" s="4">
        <f t="shared" si="4"/>
        <v>131</v>
      </c>
      <c r="K27" t="str">
        <f>VLOOKUP(J27,Tabulka4[],2,0)</f>
        <v>Dres</v>
      </c>
      <c r="L27">
        <f>VLOOKUP(J27,Tabulka4[],3,0)</f>
        <v>3257</v>
      </c>
      <c r="M27" s="4">
        <f t="shared" si="5"/>
        <v>2013</v>
      </c>
      <c r="N27" s="4">
        <f t="shared" si="6"/>
        <v>3</v>
      </c>
      <c r="O27" s="4">
        <f t="shared" si="7"/>
        <v>8</v>
      </c>
      <c r="P27" s="1">
        <f t="shared" si="8"/>
        <v>41341</v>
      </c>
      <c r="Q27">
        <f t="shared" si="9"/>
        <v>39084</v>
      </c>
      <c r="R27" t="str">
        <f t="shared" si="10"/>
        <v xml:space="preserve">Superman </v>
      </c>
      <c r="S27" t="str">
        <f t="shared" si="11"/>
        <v>Jano</v>
      </c>
    </row>
    <row r="28" spans="1:19" x14ac:dyDescent="0.25">
      <c r="A28" t="s">
        <v>90</v>
      </c>
      <c r="B28">
        <v>49</v>
      </c>
      <c r="C28" s="4" t="str">
        <f t="shared" si="0"/>
        <v>UH</v>
      </c>
      <c r="D28" t="str">
        <f>VLOOKUP(C28,Tabulka1[],2,0)</f>
        <v>Uherské Hradiště</v>
      </c>
      <c r="E28" s="4">
        <f t="shared" si="1"/>
        <v>20</v>
      </c>
      <c r="F28" t="str">
        <f t="shared" si="2"/>
        <v>Ra</v>
      </c>
      <c r="G28" t="str">
        <f>VLOOKUP(F28,Tabulka3[],2,0)</f>
        <v>Rakosníček Franta</v>
      </c>
      <c r="H28" s="4" t="str">
        <f t="shared" si="3"/>
        <v>H</v>
      </c>
      <c r="I28" t="str">
        <f>VLOOKUP(H28,Tabulka2[],2,0)</f>
        <v>Hokej</v>
      </c>
      <c r="J28" s="4">
        <f t="shared" si="4"/>
        <v>114</v>
      </c>
      <c r="K28" t="str">
        <f>VLOOKUP(J28,Tabulka4[],2,0)</f>
        <v>Chránče</v>
      </c>
      <c r="L28">
        <f>VLOOKUP(J28,Tabulka4[],3,0)</f>
        <v>784</v>
      </c>
      <c r="M28" s="4">
        <f t="shared" si="5"/>
        <v>2013</v>
      </c>
      <c r="N28" s="4">
        <f t="shared" si="6"/>
        <v>3</v>
      </c>
      <c r="O28" s="4">
        <f t="shared" si="7"/>
        <v>9</v>
      </c>
      <c r="P28" s="1">
        <f t="shared" si="8"/>
        <v>41342</v>
      </c>
      <c r="Q28">
        <f t="shared" si="9"/>
        <v>38416</v>
      </c>
      <c r="R28" t="str">
        <f t="shared" si="10"/>
        <v xml:space="preserve">Rakosníček </v>
      </c>
      <c r="S28" t="str">
        <f t="shared" si="11"/>
        <v>Franta</v>
      </c>
    </row>
    <row r="29" spans="1:19" x14ac:dyDescent="0.25">
      <c r="A29" t="s">
        <v>91</v>
      </c>
      <c r="B29">
        <v>51</v>
      </c>
      <c r="C29" s="4" t="str">
        <f t="shared" si="0"/>
        <v>OP</v>
      </c>
      <c r="D29" t="str">
        <f>VLOOKUP(C29,Tabulka1[],2,0)</f>
        <v>Opava</v>
      </c>
      <c r="E29" s="4">
        <f t="shared" si="1"/>
        <v>20</v>
      </c>
      <c r="F29" t="str">
        <f t="shared" si="2"/>
        <v>Bo</v>
      </c>
      <c r="G29" t="str">
        <f>VLOOKUP(F29,Tabulka3[],2,0)</f>
        <v>Bond James</v>
      </c>
      <c r="H29" s="4" t="str">
        <f t="shared" si="3"/>
        <v>H</v>
      </c>
      <c r="I29" t="str">
        <f>VLOOKUP(H29,Tabulka2[],2,0)</f>
        <v>Hokej</v>
      </c>
      <c r="J29" s="4">
        <f t="shared" si="4"/>
        <v>122</v>
      </c>
      <c r="K29" t="str">
        <f>VLOOKUP(J29,Tabulka4[],2,0)</f>
        <v>Brusle</v>
      </c>
      <c r="L29">
        <f>VLOOKUP(J29,Tabulka4[],3,0)</f>
        <v>2174</v>
      </c>
      <c r="M29" s="4">
        <f t="shared" si="5"/>
        <v>2013</v>
      </c>
      <c r="N29" s="4">
        <f t="shared" si="6"/>
        <v>3</v>
      </c>
      <c r="O29" s="4">
        <f t="shared" si="7"/>
        <v>10</v>
      </c>
      <c r="P29" s="1">
        <f t="shared" si="8"/>
        <v>41343</v>
      </c>
      <c r="Q29">
        <f t="shared" si="9"/>
        <v>110874</v>
      </c>
      <c r="R29" t="str">
        <f t="shared" si="10"/>
        <v xml:space="preserve">Bond </v>
      </c>
      <c r="S29" t="str">
        <f t="shared" si="11"/>
        <v>James</v>
      </c>
    </row>
    <row r="30" spans="1:19" x14ac:dyDescent="0.25">
      <c r="A30" t="s">
        <v>92</v>
      </c>
      <c r="B30">
        <v>14</v>
      </c>
      <c r="C30" s="4" t="str">
        <f t="shared" si="0"/>
        <v>PL</v>
      </c>
      <c r="D30" t="str">
        <f>VLOOKUP(C30,Tabulka1[],2,0)</f>
        <v>Plzeň</v>
      </c>
      <c r="E30" s="4">
        <f t="shared" si="1"/>
        <v>20</v>
      </c>
      <c r="F30" t="str">
        <f t="shared" si="2"/>
        <v>Wo</v>
      </c>
      <c r="G30" t="str">
        <f>VLOOKUP(F30,Tabulka3[],2,0)</f>
        <v>Wolker Johny</v>
      </c>
      <c r="H30" s="4" t="str">
        <f t="shared" si="3"/>
        <v>H</v>
      </c>
      <c r="I30" t="str">
        <f>VLOOKUP(H30,Tabulka2[],2,0)</f>
        <v>Hokej</v>
      </c>
      <c r="J30" s="4">
        <f t="shared" si="4"/>
        <v>111</v>
      </c>
      <c r="K30" t="str">
        <f>VLOOKUP(J30,Tabulka4[],2,0)</f>
        <v>Helma</v>
      </c>
      <c r="L30">
        <f>VLOOKUP(J30,Tabulka4[],3,0)</f>
        <v>251</v>
      </c>
      <c r="M30" s="4">
        <f t="shared" si="5"/>
        <v>2013</v>
      </c>
      <c r="N30" s="4">
        <f t="shared" si="6"/>
        <v>3</v>
      </c>
      <c r="O30" s="4">
        <f t="shared" si="7"/>
        <v>10</v>
      </c>
      <c r="P30" s="1">
        <f t="shared" si="8"/>
        <v>41343</v>
      </c>
      <c r="Q30">
        <f t="shared" si="9"/>
        <v>3514</v>
      </c>
      <c r="R30" t="str">
        <f t="shared" si="10"/>
        <v xml:space="preserve">Wolker </v>
      </c>
      <c r="S30" t="str">
        <f t="shared" si="11"/>
        <v>Johny</v>
      </c>
    </row>
    <row r="31" spans="1:19" x14ac:dyDescent="0.25">
      <c r="A31" t="s">
        <v>93</v>
      </c>
      <c r="B31">
        <v>87</v>
      </c>
      <c r="C31" s="4" t="str">
        <f t="shared" si="0"/>
        <v>ZL</v>
      </c>
      <c r="D31" t="str">
        <f>VLOOKUP(C31,Tabulka1[],2,0)</f>
        <v>Zlín</v>
      </c>
      <c r="E31" s="4">
        <f t="shared" si="1"/>
        <v>20</v>
      </c>
      <c r="F31" t="str">
        <f t="shared" si="2"/>
        <v>Al</v>
      </c>
      <c r="G31" t="str">
        <f>VLOOKUP(F31,Tabulka3[],2,0)</f>
        <v>Aladin Velký</v>
      </c>
      <c r="H31" s="4" t="str">
        <f t="shared" si="3"/>
        <v>P</v>
      </c>
      <c r="I31" t="str">
        <f>VLOOKUP(H31,Tabulka2[],2,0)</f>
        <v>PinkPong</v>
      </c>
      <c r="J31" s="4">
        <f t="shared" si="4"/>
        <v>116</v>
      </c>
      <c r="K31" t="str">
        <f>VLOOKUP(J31,Tabulka4[],2,0)</f>
        <v>Lopta</v>
      </c>
      <c r="L31">
        <f>VLOOKUP(J31,Tabulka4[],3,0)</f>
        <v>125</v>
      </c>
      <c r="M31" s="4">
        <f t="shared" si="5"/>
        <v>2013</v>
      </c>
      <c r="N31" s="4">
        <f t="shared" si="6"/>
        <v>3</v>
      </c>
      <c r="O31" s="4">
        <f t="shared" si="7"/>
        <v>10</v>
      </c>
      <c r="P31" s="1">
        <f t="shared" si="8"/>
        <v>41343</v>
      </c>
      <c r="Q31">
        <f t="shared" si="9"/>
        <v>10875</v>
      </c>
      <c r="R31" t="str">
        <f t="shared" si="10"/>
        <v xml:space="preserve">Aladin </v>
      </c>
      <c r="S31" t="str">
        <f t="shared" si="11"/>
        <v>Velký</v>
      </c>
    </row>
  </sheetData>
  <autoFilter ref="A1:Q3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F16" sqref="F16"/>
    </sheetView>
  </sheetViews>
  <sheetFormatPr defaultRowHeight="15" x14ac:dyDescent="0.25"/>
  <cols>
    <col min="1" max="1" width="16.28515625" customWidth="1"/>
    <col min="2" max="2" width="13.5703125" bestFit="1" customWidth="1"/>
  </cols>
  <sheetData>
    <row r="3" spans="1:2" x14ac:dyDescent="0.25">
      <c r="A3" s="24" t="s">
        <v>104</v>
      </c>
      <c r="B3" t="s">
        <v>131</v>
      </c>
    </row>
    <row r="5" spans="1:2" x14ac:dyDescent="0.25">
      <c r="A5" s="24" t="s">
        <v>115</v>
      </c>
      <c r="B5" t="s">
        <v>118</v>
      </c>
    </row>
    <row r="6" spans="1:2" x14ac:dyDescent="0.25">
      <c r="A6" s="6" t="s">
        <v>33</v>
      </c>
      <c r="B6" s="102">
        <v>164326</v>
      </c>
    </row>
    <row r="7" spans="1:2" x14ac:dyDescent="0.25">
      <c r="A7" s="6" t="s">
        <v>60</v>
      </c>
      <c r="B7" s="102">
        <v>6150</v>
      </c>
    </row>
    <row r="8" spans="1:2" x14ac:dyDescent="0.25">
      <c r="A8" s="6" t="s">
        <v>39</v>
      </c>
      <c r="B8" s="102">
        <v>172759</v>
      </c>
    </row>
    <row r="9" spans="1:2" x14ac:dyDescent="0.25">
      <c r="A9" s="6" t="s">
        <v>59</v>
      </c>
      <c r="B9" s="102">
        <v>77491</v>
      </c>
    </row>
    <row r="10" spans="1:2" x14ac:dyDescent="0.25">
      <c r="A10" s="6" t="s">
        <v>61</v>
      </c>
      <c r="B10" s="102">
        <v>16456</v>
      </c>
    </row>
    <row r="11" spans="1:2" x14ac:dyDescent="0.25">
      <c r="A11" s="6" t="s">
        <v>38</v>
      </c>
      <c r="B11" s="102">
        <v>203540</v>
      </c>
    </row>
    <row r="12" spans="1:2" x14ac:dyDescent="0.25">
      <c r="A12" s="6" t="s">
        <v>63</v>
      </c>
      <c r="B12" s="102">
        <v>38416</v>
      </c>
    </row>
    <row r="13" spans="1:2" x14ac:dyDescent="0.25">
      <c r="A13" s="6" t="s">
        <v>62</v>
      </c>
      <c r="B13" s="102">
        <v>49959</v>
      </c>
    </row>
    <row r="14" spans="1:2" x14ac:dyDescent="0.25">
      <c r="A14" s="6" t="s">
        <v>116</v>
      </c>
      <c r="B14" s="102">
        <v>729097</v>
      </c>
    </row>
    <row r="20" spans="1:3" x14ac:dyDescent="0.25">
      <c r="A20" s="24" t="s">
        <v>115</v>
      </c>
      <c r="B20" t="s">
        <v>118</v>
      </c>
      <c r="C20" s="24"/>
    </row>
    <row r="21" spans="1:3" x14ac:dyDescent="0.25">
      <c r="A21" s="6" t="s">
        <v>114</v>
      </c>
      <c r="B21" s="25">
        <v>28395</v>
      </c>
    </row>
    <row r="22" spans="1:3" x14ac:dyDescent="0.25">
      <c r="A22" s="6" t="s">
        <v>16</v>
      </c>
      <c r="B22" s="25">
        <v>31710</v>
      </c>
    </row>
    <row r="23" spans="1:3" x14ac:dyDescent="0.25">
      <c r="A23" s="6" t="s">
        <v>10</v>
      </c>
      <c r="B23" s="25">
        <v>181726</v>
      </c>
    </row>
    <row r="24" spans="1:3" x14ac:dyDescent="0.25">
      <c r="A24" s="6" t="s">
        <v>111</v>
      </c>
      <c r="B24" s="25">
        <v>40958</v>
      </c>
    </row>
    <row r="25" spans="1:3" x14ac:dyDescent="0.25">
      <c r="A25" s="6" t="s">
        <v>113</v>
      </c>
      <c r="B25" s="25">
        <v>54971</v>
      </c>
    </row>
    <row r="26" spans="1:3" x14ac:dyDescent="0.25">
      <c r="A26" s="6" t="s">
        <v>18</v>
      </c>
      <c r="B26" s="25">
        <v>104140</v>
      </c>
    </row>
    <row r="27" spans="1:3" x14ac:dyDescent="0.25">
      <c r="A27" s="6" t="s">
        <v>112</v>
      </c>
      <c r="B27" s="25">
        <v>172570</v>
      </c>
    </row>
    <row r="28" spans="1:3" x14ac:dyDescent="0.25">
      <c r="A28" s="6" t="s">
        <v>12</v>
      </c>
      <c r="B28" s="25">
        <v>114627</v>
      </c>
    </row>
    <row r="29" spans="1:3" x14ac:dyDescent="0.25">
      <c r="A29" s="6" t="s">
        <v>116</v>
      </c>
      <c r="B29" s="25">
        <v>729097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B29"/>
  <sheetViews>
    <sheetView workbookViewId="0">
      <selection activeCell="G32" sqref="G32:H32"/>
    </sheetView>
  </sheetViews>
  <sheetFormatPr defaultRowHeight="15" x14ac:dyDescent="0.25"/>
  <cols>
    <col min="1" max="1" width="16.28515625" customWidth="1"/>
    <col min="2" max="2" width="13.5703125" customWidth="1"/>
  </cols>
  <sheetData>
    <row r="3" spans="1:2" x14ac:dyDescent="0.25">
      <c r="A3" t="s">
        <v>104</v>
      </c>
      <c r="B3" t="s">
        <v>131</v>
      </c>
    </row>
    <row r="5" spans="1:2" x14ac:dyDescent="0.25">
      <c r="A5" t="s">
        <v>115</v>
      </c>
      <c r="B5" t="s">
        <v>118</v>
      </c>
    </row>
    <row r="6" spans="1:2" x14ac:dyDescent="0.25">
      <c r="A6" s="6" t="s">
        <v>33</v>
      </c>
      <c r="B6" s="25">
        <v>164326</v>
      </c>
    </row>
    <row r="7" spans="1:2" x14ac:dyDescent="0.25">
      <c r="A7" s="6" t="s">
        <v>60</v>
      </c>
      <c r="B7" s="25">
        <v>6150</v>
      </c>
    </row>
    <row r="8" spans="1:2" x14ac:dyDescent="0.25">
      <c r="A8" s="6" t="s">
        <v>39</v>
      </c>
      <c r="B8" s="25">
        <v>172759</v>
      </c>
    </row>
    <row r="9" spans="1:2" x14ac:dyDescent="0.25">
      <c r="A9" s="6" t="s">
        <v>59</v>
      </c>
      <c r="B9" s="25">
        <v>77491</v>
      </c>
    </row>
    <row r="10" spans="1:2" x14ac:dyDescent="0.25">
      <c r="A10" s="6" t="s">
        <v>61</v>
      </c>
      <c r="B10" s="25">
        <v>16456</v>
      </c>
    </row>
    <row r="11" spans="1:2" x14ac:dyDescent="0.25">
      <c r="A11" s="6" t="s">
        <v>38</v>
      </c>
      <c r="B11" s="25">
        <v>203540</v>
      </c>
    </row>
    <row r="12" spans="1:2" x14ac:dyDescent="0.25">
      <c r="A12" s="6" t="s">
        <v>63</v>
      </c>
      <c r="B12" s="25">
        <v>38416</v>
      </c>
    </row>
    <row r="13" spans="1:2" x14ac:dyDescent="0.25">
      <c r="A13" s="6" t="s">
        <v>62</v>
      </c>
      <c r="B13" s="25">
        <v>49959</v>
      </c>
    </row>
    <row r="14" spans="1:2" x14ac:dyDescent="0.25">
      <c r="A14" s="6" t="s">
        <v>116</v>
      </c>
      <c r="B14" s="25">
        <v>729097</v>
      </c>
    </row>
    <row r="20" spans="1:2" x14ac:dyDescent="0.25">
      <c r="A20" t="s">
        <v>115</v>
      </c>
      <c r="B20" t="s">
        <v>118</v>
      </c>
    </row>
    <row r="21" spans="1:2" x14ac:dyDescent="0.25">
      <c r="A21" s="6" t="s">
        <v>114</v>
      </c>
      <c r="B21" s="25">
        <v>900</v>
      </c>
    </row>
    <row r="22" spans="1:2" x14ac:dyDescent="0.25">
      <c r="A22" s="6" t="s">
        <v>16</v>
      </c>
      <c r="B22" s="25">
        <v>20970</v>
      </c>
    </row>
    <row r="23" spans="1:2" x14ac:dyDescent="0.25">
      <c r="A23" s="6" t="s">
        <v>10</v>
      </c>
      <c r="B23" s="25">
        <v>1500</v>
      </c>
    </row>
    <row r="24" spans="1:2" x14ac:dyDescent="0.25">
      <c r="A24" s="6" t="s">
        <v>111</v>
      </c>
      <c r="B24" s="25">
        <v>33870</v>
      </c>
    </row>
    <row r="25" spans="1:2" x14ac:dyDescent="0.25">
      <c r="A25" s="6" t="s">
        <v>113</v>
      </c>
      <c r="B25" s="25">
        <v>11775</v>
      </c>
    </row>
    <row r="26" spans="1:2" x14ac:dyDescent="0.25">
      <c r="A26" s="6" t="s">
        <v>18</v>
      </c>
      <c r="B26" s="25">
        <v>69468</v>
      </c>
    </row>
    <row r="27" spans="1:2" x14ac:dyDescent="0.25">
      <c r="A27" s="6" t="s">
        <v>112</v>
      </c>
      <c r="B27" s="25">
        <v>64176</v>
      </c>
    </row>
    <row r="28" spans="1:2" x14ac:dyDescent="0.25">
      <c r="A28" s="6" t="s">
        <v>12</v>
      </c>
      <c r="B28" s="25">
        <v>99308</v>
      </c>
    </row>
    <row r="29" spans="1:2" x14ac:dyDescent="0.25">
      <c r="A29" s="6" t="s">
        <v>116</v>
      </c>
      <c r="B29" s="25">
        <v>301967</v>
      </c>
    </row>
  </sheetData>
  <pageMargins left="0.7" right="0.7" top="0.78740157499999996" bottom="0.78740157499999996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Úvod</vt:lpstr>
      <vt:lpstr>Data</vt:lpstr>
      <vt:lpstr>Podklady</vt:lpstr>
      <vt:lpstr>Data (1)</vt:lpstr>
      <vt:lpstr>Data (2)</vt:lpstr>
      <vt:lpstr>Data (3)</vt:lpstr>
      <vt:lpstr>Data (4)</vt:lpstr>
      <vt:lpstr>KT1</vt:lpstr>
      <vt:lpstr>TIP - Průřezy v 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2017-08-08T03:59:22Z</dcterms:created>
  <dcterms:modified xsi:type="dcterms:W3CDTF">2017-10-13T08:54:58Z</dcterms:modified>
</cp:coreProperties>
</file>